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19. god\"/>
    </mc:Choice>
  </mc:AlternateContent>
  <bookViews>
    <workbookView xWindow="4305" yWindow="90" windowWidth="17370" windowHeight="7800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19." sheetId="106" r:id="rId15"/>
  </sheets>
  <definedNames>
    <definedName name="_xlnm.Print_Area" localSheetId="14">'2019.'!$A$1:$BP$122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R21" i="106" l="1"/>
  <c r="V21" i="106"/>
  <c r="V43" i="106"/>
  <c r="V69" i="106"/>
  <c r="N69" i="106"/>
  <c r="H69" i="106"/>
  <c r="F69" i="106"/>
  <c r="O43" i="106"/>
  <c r="N43" i="106"/>
  <c r="L43" i="106"/>
  <c r="K43" i="106"/>
  <c r="I43" i="106"/>
  <c r="H43" i="106"/>
  <c r="F43" i="106"/>
  <c r="E43" i="106"/>
  <c r="O22" i="106"/>
  <c r="N22" i="106"/>
  <c r="L22" i="106"/>
  <c r="K22" i="106"/>
  <c r="I22" i="106"/>
  <c r="H22" i="106"/>
  <c r="F22" i="106"/>
  <c r="E22" i="106"/>
  <c r="O12" i="106"/>
  <c r="U1" i="106"/>
  <c r="V4" i="106"/>
  <c r="AU121" i="106" l="1"/>
  <c r="AD92" i="106" l="1"/>
  <c r="AG94" i="106" l="1"/>
  <c r="AD94" i="106"/>
  <c r="BA103" i="106"/>
  <c r="AG104" i="106" l="1"/>
  <c r="AD104" i="106"/>
  <c r="AG92" i="106"/>
  <c r="AE50" i="106" l="1"/>
  <c r="Z50" i="106"/>
  <c r="V50" i="106"/>
  <c r="T50" i="106"/>
  <c r="BC1" i="106"/>
  <c r="U4" i="106"/>
  <c r="AF103" i="106" l="1"/>
  <c r="U2" i="106" l="1"/>
  <c r="U3" i="106"/>
  <c r="AG11" i="106" l="1"/>
  <c r="AG12" i="106"/>
  <c r="R11" i="106"/>
  <c r="AD11" i="106" s="1"/>
  <c r="U11" i="106"/>
  <c r="V11" i="106" s="1"/>
  <c r="AU109" i="106"/>
  <c r="AD66" i="106"/>
  <c r="AQ109" i="106"/>
  <c r="AE11" i="106"/>
  <c r="AQ13" i="106"/>
  <c r="AQ14" i="106"/>
  <c r="AQ15" i="106"/>
  <c r="AQ16" i="106"/>
  <c r="AQ17" i="106"/>
  <c r="AQ18" i="106"/>
  <c r="AQ19" i="106"/>
  <c r="AQ20" i="106"/>
  <c r="AQ12" i="106"/>
  <c r="AQ10" i="106"/>
  <c r="AQ11" i="106"/>
  <c r="AE103" i="106"/>
  <c r="AH12" i="106"/>
  <c r="AE13" i="106"/>
  <c r="AD13" i="106"/>
  <c r="BA13" i="106"/>
  <c r="AE66" i="106" l="1"/>
  <c r="AL51" i="106"/>
  <c r="AZ26" i="106" l="1"/>
  <c r="Z11" i="106"/>
  <c r="Z26" i="106"/>
  <c r="AV26" i="106" s="1"/>
  <c r="U26" i="106"/>
  <c r="R26" i="106"/>
  <c r="AY26" i="106" s="1"/>
  <c r="AF26" i="106"/>
  <c r="AU11" i="106"/>
  <c r="AL26" i="106"/>
  <c r="AH13" i="106"/>
  <c r="AG13" i="106"/>
  <c r="V26" i="106" l="1"/>
  <c r="AF11" i="106"/>
  <c r="AF1" i="106" l="1"/>
  <c r="AQ104" i="106"/>
  <c r="I11" i="106"/>
  <c r="Z27" i="106"/>
  <c r="AV27" i="106" s="1"/>
  <c r="I26" i="106" l="1"/>
  <c r="AI104" i="106" l="1"/>
  <c r="AR21" i="106" l="1"/>
  <c r="AR36" i="106"/>
  <c r="AK66" i="106" l="1"/>
  <c r="BA12" i="106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AI12" i="106"/>
  <c r="T12" i="106"/>
  <c r="U12" i="106"/>
  <c r="BD93" i="106"/>
  <c r="AY93" i="106"/>
  <c r="BC93" i="106" s="1"/>
  <c r="AQ95" i="106"/>
  <c r="AQ93" i="106"/>
  <c r="AM105" i="106"/>
  <c r="BA93" i="106" l="1"/>
  <c r="BB93" i="106"/>
  <c r="AY13" i="106"/>
  <c r="BB13" i="106" s="1"/>
  <c r="AW13" i="106"/>
  <c r="AL13" i="106"/>
  <c r="F13" i="106" l="1"/>
  <c r="F12" i="106"/>
  <c r="AZ28" i="106"/>
  <c r="AU28" i="106"/>
  <c r="V13" i="106"/>
  <c r="AN66" i="106" l="1"/>
  <c r="AL50" i="106"/>
  <c r="N13" i="106"/>
  <c r="AZ29" i="106"/>
  <c r="AN36" i="106"/>
  <c r="AY29" i="106"/>
  <c r="BB29" i="106" s="1"/>
  <c r="AZ13" i="106"/>
  <c r="BC13" i="106" s="1"/>
  <c r="BA41" i="106"/>
  <c r="Z13" i="106"/>
  <c r="O13" i="106"/>
  <c r="AR66" i="106"/>
  <c r="V12" i="106" l="1"/>
  <c r="BD41" i="106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Q40" i="106"/>
  <c r="AY40" i="106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V14" i="106"/>
  <c r="V10" i="106"/>
  <c r="T39" i="106"/>
  <c r="S39" i="106"/>
  <c r="Q25" i="106"/>
  <c r="R25" i="106"/>
  <c r="S25" i="106"/>
  <c r="T25" i="106"/>
  <c r="P25" i="106"/>
  <c r="Q22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N48" i="106"/>
  <c r="N47" i="106"/>
  <c r="N46" i="106"/>
  <c r="N45" i="106"/>
  <c r="N44" i="106"/>
  <c r="N41" i="106"/>
  <c r="Z41" i="106" s="1"/>
  <c r="N40" i="106"/>
  <c r="Z40" i="106" s="1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BA65" i="106" s="1"/>
  <c r="AY64" i="106"/>
  <c r="AY63" i="106"/>
  <c r="AY62" i="106"/>
  <c r="AY61" i="106"/>
  <c r="BA61" i="106" s="1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4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X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H20" i="106"/>
  <c r="AH19" i="106"/>
  <c r="AH18" i="106"/>
  <c r="AH17" i="106"/>
  <c r="AH16" i="106"/>
  <c r="AH15" i="106"/>
  <c r="AH14" i="106"/>
  <c r="AF59" i="106"/>
  <c r="AF40" i="106"/>
  <c r="AE21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19" i="106"/>
  <c r="AC18" i="106"/>
  <c r="AC17" i="106"/>
  <c r="AC16" i="106"/>
  <c r="AC15" i="106"/>
  <c r="AC14" i="106"/>
  <c r="AC13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AC12" i="106"/>
  <c r="AB21" i="106"/>
  <c r="U25" i="106"/>
  <c r="U21" i="106"/>
  <c r="R22" i="106"/>
  <c r="V22" i="106" s="1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Z42" i="106" l="1"/>
  <c r="M39" i="106"/>
  <c r="V36" i="106"/>
  <c r="N4" i="106"/>
  <c r="U22" i="106"/>
  <c r="O39" i="106"/>
  <c r="V25" i="106"/>
  <c r="V39" i="106"/>
  <c r="V42" i="106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S103" i="106" s="1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50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T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R42" i="106"/>
  <c r="S42" i="106"/>
  <c r="T42" i="106"/>
  <c r="U42" i="106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G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T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B40" i="106"/>
  <c r="BG40" i="106" s="1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E76" i="106"/>
  <c r="AM36" i="106"/>
  <c r="AQ36" i="106" s="1"/>
  <c r="AT36" i="106"/>
  <c r="AS36" i="106"/>
  <c r="AO36" i="106"/>
  <c r="AQ105" i="106"/>
  <c r="AQ121" i="106" s="1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J43" i="106" l="1"/>
  <c r="AL36" i="106"/>
  <c r="AL39" i="106"/>
  <c r="AJ67" i="106"/>
  <c r="AW21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K21" i="106"/>
  <c r="AJ21" i="106"/>
  <c r="AJ69" i="106" l="1"/>
  <c r="AJ80" i="106" s="1"/>
  <c r="AW36" i="106"/>
  <c r="AL21" i="106"/>
  <c r="AT95" i="106" l="1"/>
  <c r="AS95" i="106"/>
  <c r="AO95" i="106"/>
  <c r="AG95" i="106"/>
  <c r="BE90" i="106"/>
  <c r="BE11" i="106"/>
  <c r="BD11" i="106"/>
  <c r="AZ11" i="106"/>
  <c r="AY11" i="106"/>
  <c r="BB11" i="106" s="1"/>
  <c r="BE10" i="106"/>
  <c r="BD10" i="106"/>
  <c r="AZ10" i="106"/>
  <c r="AY10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E119" i="106" s="1"/>
  <c r="BD115" i="106"/>
  <c r="AZ115" i="106"/>
  <c r="AZ119" i="106" s="1"/>
  <c r="AY115" i="106"/>
  <c r="BE110" i="106"/>
  <c r="BD110" i="106"/>
  <c r="AZ110" i="106"/>
  <c r="AY110" i="106"/>
  <c r="BE109" i="106"/>
  <c r="BE111" i="106" s="1"/>
  <c r="BD109" i="106"/>
  <c r="AZ109" i="106"/>
  <c r="AZ111" i="106" s="1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Z103" i="106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Z95" i="106" s="1"/>
  <c r="AY92" i="106"/>
  <c r="AZ89" i="106"/>
  <c r="AY89" i="106"/>
  <c r="AZ88" i="106"/>
  <c r="AY88" i="106"/>
  <c r="AZ87" i="106"/>
  <c r="AZ90" i="106" s="1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AY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BD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Y15" i="106"/>
  <c r="BE14" i="106"/>
  <c r="BD14" i="106"/>
  <c r="AZ14" i="106"/>
  <c r="AY14" i="106"/>
  <c r="BE13" i="106"/>
  <c r="BD13" i="106"/>
  <c r="BG13" i="106" s="1"/>
  <c r="BE12" i="106"/>
  <c r="BD12" i="106"/>
  <c r="AZ12" i="106"/>
  <c r="AY12" i="106"/>
  <c r="BB12" i="106" s="1"/>
  <c r="AT119" i="106"/>
  <c r="AS119" i="106"/>
  <c r="AO119" i="106"/>
  <c r="AT111" i="106"/>
  <c r="AS111" i="106"/>
  <c r="AU111" i="106" s="1"/>
  <c r="AO111" i="106"/>
  <c r="AM111" i="106"/>
  <c r="AQ111" i="106" s="1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N21" i="106"/>
  <c r="AO21" i="106"/>
  <c r="AH76" i="106"/>
  <c r="AH79" i="106" s="1"/>
  <c r="AE76" i="106"/>
  <c r="AE79" i="106" s="1"/>
  <c r="AD76" i="106"/>
  <c r="AD79" i="106" s="1"/>
  <c r="AY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D105" i="106"/>
  <c r="AF105" i="106" s="1"/>
  <c r="AF104" i="106"/>
  <c r="AI101" i="106"/>
  <c r="AF101" i="106"/>
  <c r="AI99" i="106"/>
  <c r="AF99" i="106"/>
  <c r="AH95" i="106"/>
  <c r="AD95" i="106"/>
  <c r="AF95" i="106" s="1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BF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I49" i="106" s="1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F25" i="106" s="1"/>
  <c r="AE22" i="106"/>
  <c r="AH21" i="106"/>
  <c r="AH22" i="106" s="1"/>
  <c r="AG21" i="106"/>
  <c r="AG22" i="106" s="1"/>
  <c r="AD21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F12" i="106"/>
  <c r="AI1" i="106" s="1"/>
  <c r="AI11" i="106"/>
  <c r="AI10" i="106"/>
  <c r="AF10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C22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X15" i="106" s="1"/>
  <c r="AV13" i="106"/>
  <c r="AX13" i="106" s="1"/>
  <c r="AV12" i="106"/>
  <c r="AX12" i="106" s="1"/>
  <c r="AA11" i="106"/>
  <c r="AA10" i="106"/>
  <c r="AV10" i="106" s="1"/>
  <c r="T79" i="106"/>
  <c r="S79" i="106"/>
  <c r="Q79" i="106"/>
  <c r="P79" i="106"/>
  <c r="V78" i="106"/>
  <c r="V77" i="106"/>
  <c r="R73" i="106"/>
  <c r="V63" i="106"/>
  <c r="R39" i="106"/>
  <c r="U39" i="106"/>
  <c r="U43" i="106" s="1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5" i="106" s="1"/>
  <c r="Z49" i="106" s="1"/>
  <c r="O33" i="106"/>
  <c r="O29" i="106"/>
  <c r="O28" i="106"/>
  <c r="O27" i="106"/>
  <c r="O26" i="106"/>
  <c r="O18" i="106"/>
  <c r="O17" i="106"/>
  <c r="O16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K36" i="106"/>
  <c r="I36" i="106"/>
  <c r="H36" i="106"/>
  <c r="Z33" i="106"/>
  <c r="M31" i="106"/>
  <c r="J30" i="106"/>
  <c r="J29" i="106"/>
  <c r="G28" i="106"/>
  <c r="N27" i="106"/>
  <c r="N26" i="106"/>
  <c r="I25" i="106"/>
  <c r="J25" i="106" s="1"/>
  <c r="F25" i="106"/>
  <c r="E25" i="106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4" i="106"/>
  <c r="G13" i="106"/>
  <c r="G12" i="106"/>
  <c r="N11" i="106"/>
  <c r="J11" i="106"/>
  <c r="G11" i="106"/>
  <c r="N10" i="106"/>
  <c r="M10" i="106"/>
  <c r="J10" i="106"/>
  <c r="G10" i="106"/>
  <c r="C16" i="106"/>
  <c r="AV11" i="106" l="1"/>
  <c r="AB11" i="106"/>
  <c r="AB22" i="106" s="1"/>
  <c r="Z36" i="106"/>
  <c r="L67" i="106"/>
  <c r="L69" i="106" s="1"/>
  <c r="BG11" i="106"/>
  <c r="BE95" i="106"/>
  <c r="AI95" i="106"/>
  <c r="U51" i="106"/>
  <c r="V51" i="106" s="1"/>
  <c r="U53" i="106"/>
  <c r="BB51" i="106"/>
  <c r="BG51" i="106" s="1"/>
  <c r="BG12" i="106"/>
  <c r="AY36" i="106"/>
  <c r="BB26" i="106"/>
  <c r="BG26" i="106" s="1"/>
  <c r="AH1" i="106"/>
  <c r="BE21" i="106"/>
  <c r="BE22" i="106" s="1"/>
  <c r="Z66" i="106"/>
  <c r="Z67" i="106" s="1"/>
  <c r="AV50" i="106"/>
  <c r="AX50" i="106" s="1"/>
  <c r="AF49" i="106"/>
  <c r="BE39" i="106"/>
  <c r="E69" i="106"/>
  <c r="E80" i="106" s="1"/>
  <c r="AU25" i="106"/>
  <c r="AU39" i="106"/>
  <c r="AU66" i="106"/>
  <c r="BA14" i="106"/>
  <c r="BB14" i="106" s="1"/>
  <c r="BG14" i="106" s="1"/>
  <c r="BA15" i="106"/>
  <c r="BB15" i="106" s="1"/>
  <c r="BG15" i="106" s="1"/>
  <c r="BA16" i="106"/>
  <c r="BB16" i="106" s="1"/>
  <c r="BG16" i="106" s="1"/>
  <c r="BA17" i="106"/>
  <c r="BB17" i="106" s="1"/>
  <c r="BG17" i="106" s="1"/>
  <c r="BA18" i="106"/>
  <c r="BB18" i="106" s="1"/>
  <c r="BG18" i="106" s="1"/>
  <c r="BA19" i="106"/>
  <c r="BB19" i="106" s="1"/>
  <c r="BG19" i="106" s="1"/>
  <c r="BA20" i="106"/>
  <c r="BB20" i="106" s="1"/>
  <c r="BG20" i="106" s="1"/>
  <c r="BA23" i="106"/>
  <c r="BA25" i="106" s="1"/>
  <c r="BA39" i="106"/>
  <c r="BD84" i="106"/>
  <c r="BA115" i="106"/>
  <c r="BF115" i="106"/>
  <c r="BA116" i="106"/>
  <c r="BA117" i="106"/>
  <c r="BA118" i="106"/>
  <c r="BB118" i="106" s="1"/>
  <c r="AX83" i="106"/>
  <c r="AX82" i="106"/>
  <c r="BE79" i="106"/>
  <c r="AZ21" i="106"/>
  <c r="AZ22" i="106" s="1"/>
  <c r="AZ43" i="106" s="1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B92" i="106" s="1"/>
  <c r="BA94" i="106"/>
  <c r="BB94" i="106" s="1"/>
  <c r="BA99" i="106"/>
  <c r="BB99" i="106" s="1"/>
  <c r="BB103" i="106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BB115" i="106"/>
  <c r="AV115" i="106"/>
  <c r="BB116" i="106"/>
  <c r="AV116" i="106"/>
  <c r="BB117" i="106"/>
  <c r="AV117" i="106"/>
  <c r="AV118" i="106"/>
  <c r="O49" i="106"/>
  <c r="BD21" i="106"/>
  <c r="BD22" i="106" s="1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I22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C10" i="106"/>
  <c r="BB10" i="106"/>
  <c r="BG10" i="106" s="1"/>
  <c r="BF99" i="106"/>
  <c r="AZ105" i="106"/>
  <c r="AV56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Y21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S21" i="106"/>
  <c r="AI89" i="106"/>
  <c r="AQ79" i="106"/>
  <c r="AU79" i="106"/>
  <c r="AZ76" i="106"/>
  <c r="BE76" i="106"/>
  <c r="AU95" i="106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X22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R43" i="106"/>
  <c r="T21" i="106"/>
  <c r="Z37" i="106"/>
  <c r="AI66" i="106"/>
  <c r="AI67" i="106" s="1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BF119" i="106" s="1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BC119" i="106" s="1"/>
  <c r="BC76" i="106"/>
  <c r="AY95" i="106"/>
  <c r="BC95" i="106" s="1"/>
  <c r="BD95" i="106"/>
  <c r="BF95" i="106" s="1"/>
  <c r="BD105" i="106"/>
  <c r="BF105" i="106" s="1"/>
  <c r="AQ21" i="106"/>
  <c r="BC11" i="106"/>
  <c r="BF11" i="106"/>
  <c r="BC99" i="106"/>
  <c r="BC101" i="106"/>
  <c r="BF10" i="106"/>
  <c r="BC12" i="106"/>
  <c r="BF13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F12" i="106"/>
  <c r="BD39" i="106"/>
  <c r="BC39" i="106"/>
  <c r="AY39" i="106"/>
  <c r="AF21" i="106"/>
  <c r="AF22" i="106" s="1"/>
  <c r="AD22" i="106"/>
  <c r="G76" i="106"/>
  <c r="AV77" i="106"/>
  <c r="AG76" i="106"/>
  <c r="AI21" i="106"/>
  <c r="AI71" i="106"/>
  <c r="AF76" i="106"/>
  <c r="AF79" i="106" s="1"/>
  <c r="AA76" i="106"/>
  <c r="AA79" i="106" s="1"/>
  <c r="J21" i="106"/>
  <c r="O21" i="106"/>
  <c r="G21" i="106"/>
  <c r="Z23" i="106"/>
  <c r="J66" i="106"/>
  <c r="J22" i="106"/>
  <c r="N12" i="106"/>
  <c r="Z12" i="106" s="1"/>
  <c r="Z21" i="106" s="1"/>
  <c r="Z22" i="106" s="1"/>
  <c r="N21" i="106"/>
  <c r="Z34" i="106"/>
  <c r="G62" i="106"/>
  <c r="N66" i="106"/>
  <c r="W22" i="106"/>
  <c r="M67" i="106" l="1"/>
  <c r="Z43" i="106"/>
  <c r="AV1" i="106"/>
  <c r="AW11" i="106"/>
  <c r="AW22" i="106" s="1"/>
  <c r="J43" i="106"/>
  <c r="BD67" i="106"/>
  <c r="AA21" i="106"/>
  <c r="AV21" i="106" s="1"/>
  <c r="AV22" i="106" s="1"/>
  <c r="BH12" i="106"/>
  <c r="BF21" i="106"/>
  <c r="BF22" i="106" s="1"/>
  <c r="T22" i="106"/>
  <c r="T43" i="106"/>
  <c r="T69" i="106" s="1"/>
  <c r="T80" i="106" s="1"/>
  <c r="S22" i="106"/>
  <c r="S43" i="106"/>
  <c r="S69" i="106" s="1"/>
  <c r="S80" i="106" s="1"/>
  <c r="BH44" i="106"/>
  <c r="AF67" i="106"/>
  <c r="BF66" i="106"/>
  <c r="BC21" i="106"/>
  <c r="BB23" i="106"/>
  <c r="BG23" i="106" s="1"/>
  <c r="AY22" i="106"/>
  <c r="BB22" i="106" s="1"/>
  <c r="BG22" i="106" s="1"/>
  <c r="BC105" i="106"/>
  <c r="BA43" i="106"/>
  <c r="BA119" i="106"/>
  <c r="BA66" i="106"/>
  <c r="BF39" i="106"/>
  <c r="BB90" i="106"/>
  <c r="BB84" i="106"/>
  <c r="BB95" i="106"/>
  <c r="AW56" i="106"/>
  <c r="AX56" i="106" s="1"/>
  <c r="G43" i="106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10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U66" i="106"/>
  <c r="U67" i="106" s="1"/>
  <c r="U69" i="106" s="1"/>
  <c r="U80" i="106" s="1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Q43" i="106"/>
  <c r="AI43" i="106"/>
  <c r="AG1" i="106"/>
  <c r="AF43" i="106"/>
  <c r="P43" i="106"/>
  <c r="BB21" i="106"/>
  <c r="BG21" i="106" s="1"/>
  <c r="BB36" i="106"/>
  <c r="BG36" i="106" s="1"/>
  <c r="G66" i="106"/>
  <c r="R66" i="106"/>
  <c r="R67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BB25" i="106" l="1"/>
  <c r="BG25" i="106" s="1"/>
  <c r="AA22" i="106"/>
  <c r="BH21" i="106"/>
  <c r="BC22" i="106"/>
  <c r="BH22" i="106" s="1"/>
  <c r="BA67" i="106"/>
  <c r="BA69" i="106" s="1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N80" i="106"/>
  <c r="P69" i="106"/>
  <c r="P80" i="106" s="1"/>
  <c r="O69" i="106"/>
  <c r="O80" i="106" s="1"/>
  <c r="Q69" i="106"/>
  <c r="Q80" i="106" s="1"/>
  <c r="R69" i="106"/>
  <c r="AV73" i="106"/>
  <c r="AW65" i="106"/>
  <c r="AX65" i="106" s="1"/>
  <c r="AW61" i="106"/>
  <c r="AX61" i="106" s="1"/>
  <c r="AV54" i="106"/>
  <c r="V62" i="106"/>
  <c r="V66" i="106" s="1"/>
  <c r="V67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G69" i="106"/>
  <c r="F80" i="106"/>
  <c r="G80" i="106" s="1"/>
  <c r="N76" i="106"/>
  <c r="BC25" i="106"/>
  <c r="BF25" i="106"/>
  <c r="BB43" i="106" l="1"/>
  <c r="BG43" i="106" s="1"/>
  <c r="BB69" i="106"/>
  <c r="AV76" i="106"/>
  <c r="AV79" i="106" s="1"/>
  <c r="BH67" i="106"/>
  <c r="AV66" i="106"/>
  <c r="AV67" i="106" s="1"/>
  <c r="AX54" i="106"/>
  <c r="Z69" i="106"/>
  <c r="Z80" i="106" s="1"/>
  <c r="Z120" i="106" s="1"/>
  <c r="R80" i="106"/>
  <c r="AX23" i="106"/>
  <c r="AW76" i="106"/>
  <c r="AW79" i="106" s="1"/>
  <c r="AB25" i="106"/>
  <c r="AW39" i="106"/>
  <c r="AW43" i="106" s="1"/>
  <c r="AV25" i="106"/>
  <c r="V76" i="106"/>
  <c r="V79" i="106" s="1"/>
  <c r="I69" i="106"/>
  <c r="J67" i="106"/>
  <c r="AB43" i="106" l="1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22" i="106" l="1"/>
  <c r="AK43" i="106" s="1"/>
  <c r="Y22" i="106"/>
  <c r="AO67" i="106" l="1"/>
  <c r="AQ76" i="106"/>
  <c r="AO22" i="106"/>
  <c r="AO43" i="106" s="1"/>
  <c r="AL22" i="106"/>
  <c r="AL43" i="106" s="1"/>
  <c r="AT21" i="106"/>
  <c r="AS21" i="106"/>
  <c r="AO69" i="106" l="1"/>
  <c r="AN22" i="106"/>
  <c r="AN43" i="106" s="1"/>
  <c r="AN69" i="106" s="1"/>
  <c r="AR22" i="106"/>
  <c r="AR43" i="106" s="1"/>
  <c r="AR49" i="106"/>
  <c r="AR67" i="106" s="1"/>
  <c r="AS22" i="106"/>
  <c r="AS43" i="106" s="1"/>
  <c r="AT22" i="106"/>
  <c r="AT43" i="106" s="1"/>
  <c r="AU21" i="106"/>
  <c r="AR69" i="106" l="1"/>
  <c r="AR79" i="106"/>
  <c r="AR76" i="106"/>
  <c r="AS69" i="106"/>
  <c r="AU22" i="106"/>
  <c r="AU43" i="106" s="1"/>
  <c r="AT49" i="106" l="1"/>
  <c r="AT67" i="106" s="1"/>
  <c r="AU67" i="106" s="1"/>
  <c r="AM22" i="106"/>
  <c r="AM43" i="106" s="1"/>
  <c r="AM69" i="106" s="1"/>
  <c r="AQ22" i="106"/>
  <c r="AQ43" i="106" s="1"/>
  <c r="AQ69" i="106" l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V43" i="106"/>
  <c r="AV69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l="1"/>
  <c r="BH43" i="106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od 2015.god. Nova cijena garaža</t>
        </r>
      </text>
    </comment>
    <comment ref="AE50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 JLS-a+HEP+kom.doprinos
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<sst xmlns="http://schemas.openxmlformats.org/spreadsheetml/2006/main" count="4731" uniqueCount="704">
  <si>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</si>
  <si>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</si>
  <si>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</si>
  <si>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</si>
  <si>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</si>
  <si>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</si>
  <si>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</si>
  <si>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</si>
  <si>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</si>
  <si>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</si>
  <si>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</si>
  <si>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</si>
  <si>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</si>
  <si>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</si>
  <si>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</si>
  <si>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</si>
  <si>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</si>
  <si>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</si>
  <si>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</si>
  <si>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</si>
  <si>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</si>
  <si>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</si>
  <si>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</si>
  <si>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</si>
  <si>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</si>
  <si>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</si>
  <si>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</si>
  <si>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</si>
  <si>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</si>
  <si>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</si>
  <si>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</si>
  <si>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</si>
  <si>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</si>
  <si>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</si>
  <si>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</si>
  <si>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</si>
  <si>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</si>
  <si>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</si>
  <si>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</si>
  <si>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</si>
  <si>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</si>
  <si>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</si>
  <si>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</si>
  <si>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</si>
  <si>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</si>
  <si>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</si>
  <si>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</si>
  <si>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</si>
  <si>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</si>
  <si>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</si>
  <si>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</si>
  <si>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</si>
  <si>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</si>
  <si>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</si>
  <si>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</si>
  <si>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</si>
  <si>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</si>
  <si>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</si>
  <si>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</si>
  <si>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</si>
  <si>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</si>
  <si>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</si>
  <si>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</si>
  <si>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</si>
  <si>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</si>
  <si>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</si>
  <si>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</si>
  <si>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</si>
  <si>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</si>
  <si>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</si>
  <si>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</si>
  <si>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</si>
  <si>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</si>
  <si>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</si>
  <si>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</si>
  <si>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</si>
  <si>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</si>
  <si>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</si>
  <si>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</si>
  <si>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</si>
  <si>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</si>
  <si>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</si>
  <si>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</si>
  <si>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</si>
  <si>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</si>
  <si>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</si>
  <si>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</si>
  <si>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</si>
  <si>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</si>
  <si>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</si>
  <si>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</si>
  <si>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</si>
  <si>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</si>
  <si>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</si>
  <si>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</si>
  <si>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</si>
  <si>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</si>
  <si>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</si>
  <si>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</si>
  <si>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</si>
  <si>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</si>
  <si>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</si>
  <si>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</si>
  <si>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</si>
  <si>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</si>
  <si>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</si>
  <si>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</si>
  <si>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</si>
  <si>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</si>
  <si>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</si>
  <si>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</si>
  <si>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</si>
  <si>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</si>
  <si>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</si>
  <si>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</si>
  <si>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</si>
  <si>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</si>
  <si>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</si>
  <si>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</si>
  <si>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</si>
  <si>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</si>
  <si>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</si>
  <si>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</si>
  <si>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</si>
  <si>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</si>
  <si>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</si>
  <si>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</si>
  <si>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</si>
  <si>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</si>
  <si>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</si>
  <si>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</si>
  <si>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</si>
  <si>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</si>
  <si>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</si>
  <si>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</si>
  <si>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</si>
  <si>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</si>
  <si>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</si>
  <si>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</si>
  <si>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</si>
  <si>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</si>
  <si>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</si>
  <si>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</si>
  <si>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</si>
  <si>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</si>
  <si>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</si>
  <si>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</si>
  <si>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</si>
  <si>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</si>
  <si>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</si>
  <si>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</si>
  <si>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</si>
  <si>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</si>
  <si>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</si>
  <si>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</si>
  <si>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</si>
  <si>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</si>
  <si>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</si>
  <si>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</si>
  <si>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</si>
  <si>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</si>
  <si>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</si>
  <si>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</si>
  <si>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</si>
  <si>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</si>
  <si>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</si>
  <si>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</si>
  <si>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</si>
  <si>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</si>
  <si>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</si>
  <si>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</si>
  <si>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</si>
  <si>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</si>
  <si>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</si>
  <si>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</si>
  <si>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</si>
  <si>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</si>
  <si>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</si>
  <si>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</si>
  <si>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</si>
  <si>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</si>
  <si>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</si>
  <si>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</si>
  <si>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</si>
  <si>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</si>
  <si>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</si>
  <si>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</si>
  <si>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</si>
  <si>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</si>
  <si>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</si>
  <si>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</si>
  <si>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</si>
  <si>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</si>
  <si>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</si>
  <si>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</si>
  <si>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</si>
  <si>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</si>
  <si>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</si>
  <si>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</si>
  <si>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</si>
  <si>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</si>
  <si>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</si>
  <si>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</si>
  <si>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</si>
  <si>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</si>
  <si>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</si>
  <si>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</si>
  <si>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</si>
  <si>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</si>
  <si>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</si>
  <si>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</si>
  <si>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</si>
  <si>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</si>
  <si>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</si>
  <si>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</si>
  <si>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</si>
  <si>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</si>
  <si>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</si>
  <si>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</si>
  <si>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</si>
  <si>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</si>
  <si>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</si>
  <si>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</si>
  <si>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</si>
  <si>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</si>
  <si>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</si>
  <si>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</si>
  <si>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</si>
  <si>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</si>
  <si>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</si>
  <si>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</si>
  <si>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</si>
  <si>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</si>
  <si>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</si>
  <si>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</si>
  <si>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</si>
  <si>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</si>
  <si>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</si>
  <si>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</si>
  <si>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</si>
  <si>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</si>
  <si>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</si>
  <si>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</si>
  <si>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</si>
  <si>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</si>
  <si>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</si>
  <si>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</si>
  <si>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</si>
  <si>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</si>
  <si>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</si>
  <si>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</si>
  <si>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</si>
  <si>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</si>
  <si>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</si>
  <si>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</si>
  <si>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</si>
  <si>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</si>
  <si>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</si>
  <si>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</si>
  <si>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</si>
  <si>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</si>
  <si>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</si>
  <si>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</si>
  <si>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</si>
  <si>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</si>
  <si>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</si>
  <si>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</si>
  <si>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</si>
  <si>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</si>
  <si>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</si>
  <si>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</si>
  <si>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</si>
  <si>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</si>
  <si>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</si>
  <si>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</si>
  <si>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</si>
  <si>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</si>
  <si>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</si>
  <si>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</si>
  <si>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</si>
  <si>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</si>
  <si>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</si>
  <si>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</si>
  <si>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</si>
  <si>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</si>
  <si>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</si>
  <si>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</si>
  <si>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</si>
  <si>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</si>
  <si>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</si>
  <si>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</si>
  <si>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</si>
  <si>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</si>
  <si>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</si>
  <si>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</si>
  <si>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</si>
  <si>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</si>
  <si>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</si>
  <si>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</si>
  <si>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</si>
  <si>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</si>
  <si>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</si>
  <si>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</si>
  <si>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</si>
  <si>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</si>
  <si>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</si>
  <si>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</si>
  <si>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</si>
  <si>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</si>
  <si>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</si>
  <si>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</si>
  <si>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</si>
  <si>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</si>
  <si>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</si>
  <si>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</si>
  <si>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</si>
  <si>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</si>
  <si>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</si>
  <si>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</si>
  <si>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</si>
  <si>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</si>
  <si>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</si>
  <si>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</si>
  <si>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</si>
  <si>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</si>
  <si>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</si>
  <si>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</si>
  <si>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</si>
  <si>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</si>
  <si>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</si>
  <si>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</si>
  <si>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</si>
  <si>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</si>
  <si>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</si>
  <si>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</si>
  <si>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</si>
  <si>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</si>
  <si>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</si>
  <si>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</si>
  <si>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</si>
  <si>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</si>
  <si>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</si>
  <si>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</si>
  <si>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</si>
  <si>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</si>
  <si>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</si>
  <si>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</si>
  <si>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</si>
  <si>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</si>
  <si>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</si>
  <si>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</si>
  <si>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</si>
  <si>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</si>
  <si>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</si>
  <si>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</si>
  <si>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</si>
  <si>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</si>
  <si>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</si>
  <si>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</si>
  <si>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</si>
  <si>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</si>
  <si>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</si>
  <si>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</si>
  <si>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</si>
  <si>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</si>
  <si>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</si>
  <si>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</si>
  <si>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</si>
  <si>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</si>
  <si>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</si>
  <si>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</si>
  <si>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</si>
  <si>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</si>
  <si>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</si>
  <si>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</si>
  <si>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</si>
  <si>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</si>
  <si>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</si>
  <si>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</si>
  <si>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</si>
  <si>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</si>
  <si>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</si>
  <si>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</si>
  <si>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</si>
  <si>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</si>
  <si>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</si>
  <si>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</si>
  <si>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</si>
  <si>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</si>
  <si>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</si>
  <si>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</si>
  <si>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</si>
  <si>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</si>
  <si>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</si>
  <si>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</si>
  <si>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</si>
  <si>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</si>
  <si>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</si>
  <si>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</si>
  <si>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</si>
  <si>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</si>
  <si>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</si>
  <si>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</si>
  <si>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</si>
  <si>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</si>
  <si>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</si>
  <si>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</si>
  <si>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</si>
  <si>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</si>
  <si>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</si>
  <si>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</si>
  <si>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</si>
  <si>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</si>
  <si>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</si>
  <si>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</si>
  <si>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</si>
  <si>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</si>
  <si>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</si>
  <si>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</si>
  <si>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</si>
  <si>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</si>
  <si>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</si>
  <si>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</si>
  <si>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</si>
  <si>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</si>
  <si>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</si>
  <si>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</si>
  <si>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</si>
  <si>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</si>
  <si>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</si>
  <si>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</si>
  <si>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</si>
  <si>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</si>
  <si>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</si>
  <si>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</si>
  <si>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</si>
  <si>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</si>
  <si>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</si>
  <si>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</si>
  <si>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</si>
  <si>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</si>
  <si>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</si>
  <si>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</si>
  <si>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</si>
  <si>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</si>
  <si>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</si>
  <si>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</si>
  <si>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</si>
  <si>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</si>
  <si>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</si>
  <si>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</si>
  <si>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</si>
  <si>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</si>
  <si>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</si>
  <si>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</si>
  <si>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</si>
  <si>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</si>
  <si>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</si>
  <si>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</si>
  <si>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</si>
  <si>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</si>
  <si>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</si>
  <si>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</si>
  <si>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</si>
  <si>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</si>
  <si>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</si>
  <si>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</si>
  <si>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</si>
  <si>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</si>
  <si>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</si>
  <si>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</si>
  <si>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</si>
  <si>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</si>
  <si>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</si>
  <si>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</si>
  <si>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</si>
  <si>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</si>
  <si>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</si>
  <si>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</si>
  <si>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</si>
  <si>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</si>
  <si>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</si>
  <si>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</si>
  <si>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</si>
  <si>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</si>
  <si>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</si>
  <si>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</si>
  <si>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</si>
  <si>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</si>
  <si>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</si>
  <si>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</si>
  <si>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</si>
  <si>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</si>
  <si>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</si>
  <si>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</si>
  <si>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</si>
  <si>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</si>
  <si>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</si>
  <si>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</si>
  <si>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</si>
  <si>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</si>
  <si>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</si>
  <si>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</si>
  <si>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</si>
  <si>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</si>
  <si>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</si>
  <si>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</si>
  <si>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</si>
  <si>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</si>
  <si>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</si>
  <si>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</si>
  <si>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</si>
  <si>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</si>
  <si>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</si>
  <si>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</si>
  <si>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</si>
  <si>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</si>
  <si>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</si>
  <si>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</si>
  <si>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</si>
  <si>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</si>
  <si>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</si>
  <si>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</si>
  <si>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</si>
  <si>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</si>
  <si>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</si>
  <si>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</si>
  <si>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</si>
  <si>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</si>
  <si>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</si>
  <si>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</si>
  <si>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</si>
  <si>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</si>
  <si>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</si>
  <si>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</si>
  <si>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</si>
  <si>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</si>
  <si>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</si>
  <si>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</si>
  <si>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</si>
  <si>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</si>
  <si>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</si>
  <si>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</si>
  <si>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</si>
  <si>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</si>
  <si>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</si>
  <si>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</si>
  <si>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</si>
  <si>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</si>
  <si>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</si>
  <si>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</si>
  <si>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</si>
  <si>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</si>
  <si>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</si>
  <si>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</si>
  <si>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</si>
  <si>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</si>
  <si>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</si>
  <si>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</si>
  <si>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</si>
  <si>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</si>
  <si>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</si>
  <si>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</si>
  <si>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</si>
  <si>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</si>
  <si>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</si>
  <si>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</si>
  <si>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</si>
  <si>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</si>
  <si>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</si>
  <si>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</si>
  <si>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</si>
  <si>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</si>
  <si>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</si>
  <si>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</si>
  <si>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</si>
  <si>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</si>
  <si>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</si>
  <si>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</si>
  <si>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</si>
  <si>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</si>
  <si>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</si>
  <si>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</si>
  <si>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</si>
  <si>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</si>
  <si>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</si>
  <si>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</si>
  <si>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</si>
  <si>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6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</si>
  <si>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</si>
  <si>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</si>
  <si>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</si>
  <si>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</si>
  <si>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</si>
  <si>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</si>
  <si>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</si>
  <si>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</si>
  <si>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</si>
  <si>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</si>
  <si>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</si>
  <si>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</si>
  <si>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</si>
  <si>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</si>
  <si>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</si>
  <si>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</si>
  <si>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</si>
  <si>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</si>
  <si>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</si>
  <si>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</si>
  <si>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</si>
  <si>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</si>
  <si>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</si>
  <si>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</si>
  <si>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</si>
  <si>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</si>
  <si>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</si>
  <si>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</si>
  <si>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</si>
  <si>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</si>
  <si>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</si>
  <si>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</si>
  <si>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</si>
  <si>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</si>
  <si>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</si>
  <si>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</si>
  <si>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</si>
  <si>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</si>
  <si>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</si>
  <si>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</si>
  <si>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</si>
  <si>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</si>
  <si>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</si>
  <si>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</si>
  <si>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</si>
  <si>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</si>
  <si>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</si>
  <si>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</si>
  <si>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</si>
  <si>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</si>
  <si>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</si>
  <si>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</si>
  <si>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</si>
  <si>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</si>
  <si>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</si>
  <si>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</si>
  <si>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</si>
  <si>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</si>
  <si>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</si>
  <si>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</si>
  <si>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</si>
  <si>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</si>
  <si>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</si>
  <si>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</si>
  <si>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</si>
  <si>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</si>
  <si>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</si>
  <si>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</si>
  <si>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</si>
  <si>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</si>
  <si>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</si>
  <si>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</si>
  <si>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</si>
  <si>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</si>
  <si>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</si>
  <si>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45=25+33</t>
  </si>
  <si>
    <t>46=26+34</t>
  </si>
  <si>
    <t>48=45+47</t>
  </si>
  <si>
    <t>49=45+46</t>
  </si>
  <si>
    <t>50=(28+38)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</si>
  <si>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</si>
  <si>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</si>
  <si>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</si>
  <si>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</si>
  <si>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</si>
  <si>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</si>
  <si>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</si>
  <si>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</si>
  <si>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</si>
  <si>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</si>
  <si>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</si>
  <si>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Martinkovac 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</si>
  <si>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</si>
  <si>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</si>
  <si>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</si>
  <si>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</si>
  <si>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</si>
  <si>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Rujevica II.faza (17 garaža)</t>
  </si>
  <si>
    <t>1.1.e. 
IZGRAĐENE GRAĐEVINE U 2017. G.</t>
  </si>
  <si>
    <t>Martinkovac I.faza-rezervni fond</t>
  </si>
  <si>
    <t>Ukupni odljevi:</t>
  </si>
  <si>
    <t>Ukupni priljevi:</t>
  </si>
  <si>
    <t xml:space="preserve">OSTALI PRIHODI I RASHODI </t>
  </si>
  <si>
    <t>Rujevica II.faza -rezervni fond (za 17 garaža)</t>
  </si>
  <si>
    <t>01.01.2006. - 31.12.2018.</t>
  </si>
  <si>
    <t>POVRAT POT. SREDSTAVA RH ( rezervni fond, odustanak i sl.)</t>
  </si>
  <si>
    <t xml:space="preserve">POVRAT POT. SREDSTRAVA RH </t>
  </si>
  <si>
    <t xml:space="preserve">IZVRŠENJE GODIŠNJEG OPERATIVNO                    FINANCIJSKOG PLANA POS-a, PROGRAM "A " ZA PERIOD SIJEČANJ-PROSINAC 2019. GODINE U OKVIRU UKUPNE REALIZACIJE
</t>
  </si>
  <si>
    <t>01.01.2019. - 31.12.2019.</t>
  </si>
  <si>
    <t>01.01.2006. - 31.12.2019.</t>
  </si>
  <si>
    <t>GRAĐEVINE SA ZAVRŠENIM OBRAČUNOM U 2019.</t>
  </si>
  <si>
    <t>1.2.b. 
GRAĐEVINE U PRIPREMI 
ZA IZGRADNJU
2019. I DALJE</t>
  </si>
  <si>
    <t xml:space="preserve">1.1.b.
NEZAVRŠENI OBRAČUN 
2019. </t>
  </si>
  <si>
    <t>1.1.e UKUPNO IZGRAĐENE GRAĐEVINE U 2019. GOD.</t>
  </si>
  <si>
    <t>1.2.b. UKUPNO U PRIPREMI ZA IZGRADNJU U 2019. I DALJE: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</si>
</sst>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</numFmts>
  <fonts count="15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9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6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7" applyNumberFormat="0" applyFill="0" applyAlignment="0" applyProtection="0"/>
    <xf numFmtId="0" fontId="81" fillId="0" borderId="218" applyNumberFormat="0" applyFill="0" applyAlignment="0" applyProtection="0"/>
    <xf numFmtId="0" fontId="81" fillId="0" borderId="218" applyNumberFormat="0" applyFill="0" applyAlignment="0" applyProtection="0"/>
    <xf numFmtId="0" fontId="81" fillId="0" borderId="218" applyNumberFormat="0" applyFill="0" applyAlignment="0" applyProtection="0"/>
    <xf numFmtId="0" fontId="94" fillId="0" borderId="222" applyNumberFormat="0" applyFill="0" applyAlignment="0" applyProtection="0"/>
    <xf numFmtId="0" fontId="37" fillId="11" borderId="220" applyNumberFormat="0" applyAlignment="0" applyProtection="0"/>
    <xf numFmtId="0" fontId="33" fillId="5" borderId="2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6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9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2" applyNumberFormat="0" applyFill="0" applyAlignment="0" applyProtection="0"/>
    <xf numFmtId="0" fontId="21" fillId="26" borderId="219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2" applyNumberFormat="0" applyFill="0" applyAlignment="0" applyProtection="0"/>
    <xf numFmtId="0" fontId="21" fillId="26" borderId="219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1" applyNumberFormat="0" applyFill="0" applyAlignment="0" applyProtection="0"/>
    <xf numFmtId="0" fontId="5" fillId="57" borderId="171" applyNumberFormat="0" applyFont="0" applyAlignment="0" applyProtection="0"/>
    <xf numFmtId="0" fontId="21" fillId="26" borderId="219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33" fillId="5" borderId="216" applyNumberFormat="0" applyAlignment="0" applyProtection="0"/>
    <xf numFmtId="0" fontId="25" fillId="11" borderId="216" applyNumberFormat="0" applyAlignment="0" applyProtection="0"/>
    <xf numFmtId="0" fontId="33" fillId="5" borderId="216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3" applyNumberForma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5" fillId="71" borderId="0" applyNumberFormat="0" applyBorder="0" applyAlignment="0" applyProtection="0"/>
    <xf numFmtId="0" fontId="37" fillId="11" borderId="220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2" applyNumberFormat="0" applyFill="0" applyAlignment="0" applyProtection="0"/>
    <xf numFmtId="0" fontId="39" fillId="0" borderId="221" applyNumberFormat="0" applyFill="0" applyAlignment="0" applyProtection="0"/>
    <xf numFmtId="0" fontId="25" fillId="11" borderId="216" applyNumberFormat="0" applyAlignment="0" applyProtection="0"/>
    <xf numFmtId="0" fontId="25" fillId="11" borderId="216" applyNumberFormat="0" applyAlignment="0" applyProtection="0"/>
    <xf numFmtId="0" fontId="33" fillId="5" borderId="2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9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6" applyNumberFormat="0" applyAlignment="0" applyProtection="0"/>
    <xf numFmtId="0" fontId="33" fillId="5" borderId="216" applyNumberForma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6" applyNumberFormat="0" applyAlignment="0" applyProtection="0"/>
    <xf numFmtId="0" fontId="26" fillId="24" borderId="223" applyNumberFormat="0" applyAlignment="0" applyProtection="0"/>
    <xf numFmtId="0" fontId="32" fillId="0" borderId="217" applyNumberFormat="0" applyFill="0" applyAlignment="0" applyProtection="0"/>
    <xf numFmtId="0" fontId="81" fillId="0" borderId="218" applyNumberFormat="0" applyFill="0" applyAlignment="0" applyProtection="0"/>
    <xf numFmtId="0" fontId="81" fillId="0" borderId="218" applyNumberFormat="0" applyFill="0" applyAlignment="0" applyProtection="0"/>
    <xf numFmtId="0" fontId="81" fillId="0" borderId="218" applyNumberFormat="0" applyFill="0" applyAlignment="0" applyProtection="0"/>
    <xf numFmtId="0" fontId="33" fillId="5" borderId="216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6" applyNumberFormat="0" applyAlignment="0" applyProtection="0"/>
    <xf numFmtId="0" fontId="33" fillId="5" borderId="216" applyNumberForma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6" applyNumberFormat="0" applyAlignment="0" applyProtection="0"/>
    <xf numFmtId="0" fontId="33" fillId="5" borderId="216" applyNumberForma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21" fillId="26" borderId="219" applyNumberFormat="0" applyFont="0" applyAlignment="0" applyProtection="0"/>
    <xf numFmtId="0" fontId="37" fillId="11" borderId="220" applyNumberFormat="0" applyAlignment="0" applyProtection="0"/>
    <xf numFmtId="0" fontId="39" fillId="0" borderId="221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94" fillId="0" borderId="222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4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3" applyNumberFormat="0" applyAlignment="0" applyProtection="0"/>
    <xf numFmtId="0" fontId="25" fillId="11" borderId="253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50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7" applyNumberFormat="0" applyFill="0" applyAlignment="0" applyProtection="0"/>
    <xf numFmtId="0" fontId="94" fillId="0" borderId="257" applyNumberFormat="0" applyFill="0" applyAlignment="0" applyProtection="0"/>
    <xf numFmtId="0" fontId="21" fillId="26" borderId="254" applyNumberFormat="0" applyFont="0" applyAlignment="0" applyProtection="0"/>
    <xf numFmtId="0" fontId="21" fillId="0" borderId="0"/>
    <xf numFmtId="0" fontId="21" fillId="26" borderId="261" applyNumberFormat="0" applyFont="0" applyAlignment="0" applyProtection="0"/>
    <xf numFmtId="0" fontId="37" fillId="11" borderId="266" applyNumberFormat="0" applyAlignment="0" applyProtection="0"/>
    <xf numFmtId="0" fontId="25" fillId="11" borderId="236" applyNumberFormat="0" applyAlignment="0" applyProtection="0"/>
    <xf numFmtId="0" fontId="21" fillId="0" borderId="0"/>
    <xf numFmtId="0" fontId="25" fillId="11" borderId="253" applyNumberFormat="0" applyAlignment="0" applyProtection="0"/>
    <xf numFmtId="0" fontId="2" fillId="73" borderId="0" applyNumberFormat="0" applyBorder="0" applyAlignment="0" applyProtection="0"/>
    <xf numFmtId="0" fontId="26" fillId="24" borderId="223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51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7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6" applyNumberFormat="0" applyAlignment="0" applyProtection="0"/>
    <xf numFmtId="0" fontId="2" fillId="79" borderId="0" applyNumberFormat="0" applyBorder="0" applyAlignment="0" applyProtection="0"/>
    <xf numFmtId="0" fontId="25" fillId="11" borderId="248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7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8" applyNumberFormat="0" applyFill="0" applyAlignment="0" applyProtection="0"/>
    <xf numFmtId="0" fontId="21" fillId="0" borderId="0"/>
    <xf numFmtId="0" fontId="21" fillId="0" borderId="0"/>
    <xf numFmtId="0" fontId="25" fillId="11" borderId="274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6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8" applyNumberFormat="0" applyFill="0" applyAlignment="0" applyProtection="0"/>
    <xf numFmtId="0" fontId="21" fillId="0" borderId="0"/>
    <xf numFmtId="0" fontId="94" fillId="0" borderId="268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50" applyNumberFormat="0" applyAlignment="0" applyProtection="0"/>
    <xf numFmtId="0" fontId="21" fillId="0" borderId="0"/>
    <xf numFmtId="0" fontId="21" fillId="0" borderId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40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6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6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7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7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2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7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6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7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5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2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4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9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5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4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2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4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9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3" applyNumberFormat="0" applyAlignment="0" applyProtection="0"/>
    <xf numFmtId="0" fontId="33" fillId="5" borderId="243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4" applyNumberFormat="0" applyFont="0" applyAlignment="0" applyProtection="0"/>
    <xf numFmtId="0" fontId="21" fillId="26" borderId="244" applyNumberFormat="0" applyFont="0" applyAlignment="0" applyProtection="0"/>
    <xf numFmtId="0" fontId="21" fillId="26" borderId="244" applyNumberFormat="0" applyFont="0" applyAlignment="0" applyProtection="0"/>
    <xf numFmtId="0" fontId="37" fillId="11" borderId="245" applyNumberFormat="0" applyAlignment="0" applyProtection="0"/>
    <xf numFmtId="0" fontId="39" fillId="0" borderId="246" applyNumberFormat="0" applyFill="0" applyAlignment="0" applyProtection="0"/>
    <xf numFmtId="0" fontId="94" fillId="0" borderId="247" applyNumberFormat="0" applyFill="0" applyAlignment="0" applyProtection="0"/>
    <xf numFmtId="0" fontId="94" fillId="0" borderId="247" applyNumberFormat="0" applyFill="0" applyAlignment="0" applyProtection="0"/>
    <xf numFmtId="0" fontId="94" fillId="0" borderId="247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6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40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4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9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8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3" applyNumberFormat="0" applyAlignment="0" applyProtection="0"/>
    <xf numFmtId="0" fontId="33" fillId="5" borderId="243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9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8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4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3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4" applyNumberFormat="0" applyFont="0" applyAlignment="0" applyProtection="0"/>
    <xf numFmtId="0" fontId="21" fillId="26" borderId="244" applyNumberFormat="0" applyFont="0" applyAlignment="0" applyProtection="0"/>
    <xf numFmtId="0" fontId="21" fillId="26" borderId="244" applyNumberFormat="0" applyFont="0" applyAlignment="0" applyProtection="0"/>
    <xf numFmtId="0" fontId="37" fillId="11" borderId="245" applyNumberFormat="0" applyAlignment="0" applyProtection="0"/>
    <xf numFmtId="0" fontId="39" fillId="0" borderId="246" applyNumberFormat="0" applyFill="0" applyAlignment="0" applyProtection="0"/>
    <xf numFmtId="0" fontId="94" fillId="0" borderId="247" applyNumberFormat="0" applyFill="0" applyAlignment="0" applyProtection="0"/>
    <xf numFmtId="0" fontId="94" fillId="0" borderId="247" applyNumberFormat="0" applyFill="0" applyAlignment="0" applyProtection="0"/>
    <xf numFmtId="0" fontId="94" fillId="0" borderId="247" applyNumberFormat="0" applyFill="0" applyAlignment="0" applyProtection="0"/>
    <xf numFmtId="0" fontId="26" fillId="24" borderId="223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8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3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5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8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5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4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8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51" applyNumberFormat="0" applyFill="0" applyAlignment="0" applyProtection="0"/>
    <xf numFmtId="0" fontId="18" fillId="7" borderId="0" applyNumberFormat="0" applyBorder="0" applyAlignment="0" applyProtection="0"/>
    <xf numFmtId="0" fontId="94" fillId="0" borderId="252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2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8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9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8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7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94" fillId="0" borderId="252" applyNumberFormat="0" applyFill="0" applyAlignment="0" applyProtection="0"/>
    <xf numFmtId="0" fontId="37" fillId="11" borderId="250" applyNumberFormat="0" applyAlignment="0" applyProtection="0"/>
    <xf numFmtId="0" fontId="33" fillId="5" borderId="248" applyNumberFormat="0" applyAlignment="0" applyProtection="0"/>
    <xf numFmtId="0" fontId="21" fillId="0" borderId="0"/>
    <xf numFmtId="0" fontId="81" fillId="0" borderId="238" applyNumberFormat="0" applyFill="0" applyAlignment="0" applyProtection="0"/>
    <xf numFmtId="0" fontId="18" fillId="0" borderId="0"/>
    <xf numFmtId="0" fontId="21" fillId="26" borderId="254" applyNumberFormat="0" applyFont="0" applyAlignment="0" applyProtection="0"/>
    <xf numFmtId="0" fontId="18" fillId="3" borderId="0" applyNumberFormat="0" applyBorder="0" applyAlignment="0" applyProtection="0"/>
    <xf numFmtId="0" fontId="21" fillId="26" borderId="239" applyNumberFormat="0" applyFont="0" applyAlignment="0" applyProtection="0"/>
    <xf numFmtId="0" fontId="2" fillId="79" borderId="0" applyNumberFormat="0" applyBorder="0" applyAlignment="0" applyProtection="0"/>
    <xf numFmtId="0" fontId="94" fillId="0" borderId="278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8" applyNumberFormat="0" applyAlignment="0" applyProtection="0"/>
    <xf numFmtId="0" fontId="94" fillId="0" borderId="257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60" applyNumberFormat="0" applyFill="0" applyAlignment="0" applyProtection="0"/>
    <xf numFmtId="0" fontId="21" fillId="26" borderId="254" applyNumberFormat="0" applyFont="0" applyAlignment="0" applyProtection="0"/>
    <xf numFmtId="0" fontId="81" fillId="0" borderId="218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3" applyNumberFormat="0" applyAlignment="0" applyProtection="0"/>
    <xf numFmtId="0" fontId="2" fillId="45" borderId="0" applyNumberFormat="0" applyBorder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8" applyNumberFormat="0" applyAlignment="0" applyProtection="0"/>
    <xf numFmtId="0" fontId="2" fillId="57" borderId="171" applyNumberFormat="0" applyFont="0" applyAlignment="0" applyProtection="0"/>
    <xf numFmtId="0" fontId="94" fillId="0" borderId="257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8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2" applyNumberFormat="0" applyFill="0" applyAlignment="0" applyProtection="0"/>
    <xf numFmtId="0" fontId="21" fillId="26" borderId="249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2" applyNumberFormat="0" applyFill="0" applyAlignment="0" applyProtection="0"/>
    <xf numFmtId="0" fontId="21" fillId="26" borderId="249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1" applyNumberFormat="0" applyFill="0" applyAlignment="0" applyProtection="0"/>
    <xf numFmtId="0" fontId="2" fillId="57" borderId="171" applyNumberFormat="0" applyFont="0" applyAlignment="0" applyProtection="0"/>
    <xf numFmtId="0" fontId="21" fillId="26" borderId="249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33" fillId="5" borderId="248" applyNumberFormat="0" applyAlignment="0" applyProtection="0"/>
    <xf numFmtId="0" fontId="25" fillId="11" borderId="248" applyNumberFormat="0" applyAlignment="0" applyProtection="0"/>
    <xf numFmtId="0" fontId="33" fillId="5" borderId="248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71" borderId="0" applyNumberFormat="0" applyBorder="0" applyAlignment="0" applyProtection="0"/>
    <xf numFmtId="0" fontId="37" fillId="11" borderId="25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9" applyNumberFormat="0" applyFont="0" applyAlignment="0" applyProtection="0"/>
    <xf numFmtId="0" fontId="2" fillId="77" borderId="0" applyNumberFormat="0" applyBorder="0" applyAlignment="0" applyProtection="0"/>
    <xf numFmtId="0" fontId="37" fillId="11" borderId="255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2" applyNumberFormat="0" applyFill="0" applyAlignment="0" applyProtection="0"/>
    <xf numFmtId="0" fontId="39" fillId="0" borderId="251" applyNumberFormat="0" applyFill="0" applyAlignment="0" applyProtection="0"/>
    <xf numFmtId="0" fontId="25" fillId="11" borderId="248" applyNumberFormat="0" applyAlignment="0" applyProtection="0"/>
    <xf numFmtId="0" fontId="25" fillId="11" borderId="248" applyNumberFormat="0" applyAlignment="0" applyProtection="0"/>
    <xf numFmtId="0" fontId="33" fillId="5" borderId="248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8" applyNumberFormat="0" applyAlignment="0" applyProtection="0"/>
    <xf numFmtId="0" fontId="33" fillId="5" borderId="248" applyNumberForma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9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8" applyNumberFormat="0" applyAlignment="0" applyProtection="0"/>
    <xf numFmtId="0" fontId="2" fillId="80" borderId="0" applyNumberFormat="0" applyBorder="0" applyAlignment="0" applyProtection="0"/>
    <xf numFmtId="0" fontId="32" fillId="0" borderId="237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81" fillId="0" borderId="238" applyNumberFormat="0" applyFill="0" applyAlignment="0" applyProtection="0"/>
    <xf numFmtId="0" fontId="33" fillId="5" borderId="248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8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4" applyNumberFormat="0" applyAlignment="0" applyProtection="0"/>
    <xf numFmtId="0" fontId="94" fillId="0" borderId="257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3" applyNumberFormat="0" applyAlignment="0" applyProtection="0"/>
    <xf numFmtId="0" fontId="81" fillId="0" borderId="238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8" applyNumberFormat="0" applyAlignment="0" applyProtection="0"/>
    <xf numFmtId="0" fontId="33" fillId="5" borderId="248" applyNumberForma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8" applyNumberFormat="0" applyAlignment="0" applyProtection="0"/>
    <xf numFmtId="0" fontId="33" fillId="5" borderId="248" applyNumberForma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21" fillId="26" borderId="249" applyNumberFormat="0" applyFont="0" applyAlignment="0" applyProtection="0"/>
    <xf numFmtId="0" fontId="37" fillId="11" borderId="250" applyNumberFormat="0" applyAlignment="0" applyProtection="0"/>
    <xf numFmtId="0" fontId="39" fillId="0" borderId="251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94" fillId="0" borderId="25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8" applyNumberFormat="0" applyAlignment="0" applyProtection="0"/>
    <xf numFmtId="0" fontId="94" fillId="0" borderId="252" applyNumberFormat="0" applyFill="0" applyAlignment="0" applyProtection="0"/>
    <xf numFmtId="0" fontId="33" fillId="5" borderId="253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2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60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6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5" applyNumberFormat="0" applyFont="0" applyAlignment="0" applyProtection="0"/>
    <xf numFmtId="0" fontId="2" fillId="73" borderId="0" applyNumberFormat="0" applyBorder="0" applyAlignment="0" applyProtection="0"/>
    <xf numFmtId="0" fontId="21" fillId="26" borderId="26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8" applyNumberFormat="0" applyAlignment="0" applyProtection="0"/>
    <xf numFmtId="0" fontId="2" fillId="72" borderId="0" applyNumberFormat="0" applyBorder="0" applyAlignment="0" applyProtection="0"/>
    <xf numFmtId="0" fontId="32" fillId="0" borderId="259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94" fillId="0" borderId="264" applyNumberFormat="0" applyFill="0" applyAlignment="0" applyProtection="0"/>
    <xf numFmtId="0" fontId="37" fillId="11" borderId="262" applyNumberFormat="0" applyAlignment="0" applyProtection="0"/>
    <xf numFmtId="0" fontId="33" fillId="5" borderId="258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8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2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7" applyNumberFormat="0" applyFill="0" applyAlignment="0" applyProtection="0"/>
    <xf numFmtId="0" fontId="37" fillId="11" borderId="276" applyNumberFormat="0" applyAlignment="0" applyProtection="0"/>
    <xf numFmtId="0" fontId="2" fillId="79" borderId="0" applyNumberFormat="0" applyBorder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8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1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4" applyNumberFormat="0" applyFill="0" applyAlignment="0" applyProtection="0"/>
    <xf numFmtId="0" fontId="21" fillId="26" borderId="26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5" applyNumberFormat="0" applyFont="0" applyAlignment="0" applyProtection="0"/>
    <xf numFmtId="0" fontId="94" fillId="0" borderId="264" applyNumberFormat="0" applyFill="0" applyAlignment="0" applyProtection="0"/>
    <xf numFmtId="0" fontId="21" fillId="26" borderId="261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" fillId="57" borderId="171" applyNumberFormat="0" applyFont="0" applyAlignment="0" applyProtection="0"/>
    <xf numFmtId="0" fontId="21" fillId="26" borderId="261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33" fillId="5" borderId="258" applyNumberFormat="0" applyAlignment="0" applyProtection="0"/>
    <xf numFmtId="0" fontId="25" fillId="11" borderId="258" applyNumberFormat="0" applyAlignment="0" applyProtection="0"/>
    <xf numFmtId="0" fontId="33" fillId="5" borderId="258" applyNumberFormat="0" applyAlignment="0" applyProtection="0"/>
    <xf numFmtId="0" fontId="18" fillId="79" borderId="0" applyNumberFormat="0" applyBorder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71" borderId="0" applyNumberFormat="0" applyBorder="0" applyAlignment="0" applyProtection="0"/>
    <xf numFmtId="0" fontId="37" fillId="11" borderId="262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39" fillId="0" borderId="263" applyNumberFormat="0" applyFill="0" applyAlignment="0" applyProtection="0"/>
    <xf numFmtId="0" fontId="25" fillId="11" borderId="258" applyNumberFormat="0" applyAlignment="0" applyProtection="0"/>
    <xf numFmtId="0" fontId="25" fillId="11" borderId="258" applyNumberFormat="0" applyAlignment="0" applyProtection="0"/>
    <xf numFmtId="0" fontId="33" fillId="5" borderId="258" applyNumberFormat="0" applyAlignment="0" applyProtection="0"/>
    <xf numFmtId="0" fontId="18" fillId="46" borderId="0" applyNumberFormat="0" applyBorder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1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8" applyNumberFormat="0" applyAlignment="0" applyProtection="0"/>
    <xf numFmtId="0" fontId="33" fillId="5" borderId="258" applyNumberForma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5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8" applyNumberFormat="0" applyAlignment="0" applyProtection="0"/>
    <xf numFmtId="0" fontId="32" fillId="0" borderId="259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33" fillId="5" borderId="258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7" applyNumberFormat="0" applyFill="0" applyAlignment="0" applyProtection="0"/>
    <xf numFmtId="0" fontId="21" fillId="26" borderId="261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5" applyNumberFormat="0" applyAlignment="0" applyProtection="0"/>
    <xf numFmtId="0" fontId="2" fillId="57" borderId="17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8" applyNumberFormat="0" applyAlignment="0" applyProtection="0"/>
    <xf numFmtId="0" fontId="33" fillId="5" borderId="258" applyNumberForma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8" applyNumberFormat="0" applyAlignment="0" applyProtection="0"/>
    <xf numFmtId="0" fontId="33" fillId="5" borderId="258" applyNumberForma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21" fillId="26" borderId="261" applyNumberFormat="0" applyFont="0" applyAlignment="0" applyProtection="0"/>
    <xf numFmtId="0" fontId="37" fillId="11" borderId="262" applyNumberFormat="0" applyAlignment="0" applyProtection="0"/>
    <xf numFmtId="0" fontId="39" fillId="0" borderId="263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94" fillId="0" borderId="26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7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70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9" applyNumberFormat="0" applyAlignment="0" applyProtection="0"/>
    <xf numFmtId="0" fontId="32" fillId="0" borderId="259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94" fillId="0" borderId="273" applyNumberFormat="0" applyFill="0" applyAlignment="0" applyProtection="0"/>
    <xf numFmtId="0" fontId="37" fillId="11" borderId="271" applyNumberFormat="0" applyAlignment="0" applyProtection="0"/>
    <xf numFmtId="0" fontId="33" fillId="5" borderId="269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9" applyNumberFormat="0" applyAlignment="0" applyProtection="0"/>
    <xf numFmtId="0" fontId="21" fillId="0" borderId="0"/>
    <xf numFmtId="0" fontId="21" fillId="0" borderId="0"/>
    <xf numFmtId="0" fontId="32" fillId="0" borderId="259" applyNumberFormat="0" applyFill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9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70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3" applyNumberFormat="0" applyFill="0" applyAlignment="0" applyProtection="0"/>
    <xf numFmtId="0" fontId="21" fillId="26" borderId="270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3" applyNumberFormat="0" applyFill="0" applyAlignment="0" applyProtection="0"/>
    <xf numFmtId="0" fontId="21" fillId="26" borderId="270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2" applyNumberFormat="0" applyFill="0" applyAlignment="0" applyProtection="0"/>
    <xf numFmtId="0" fontId="2" fillId="57" borderId="171" applyNumberFormat="0" applyFont="0" applyAlignment="0" applyProtection="0"/>
    <xf numFmtId="0" fontId="21" fillId="26" borderId="270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33" fillId="5" borderId="269" applyNumberFormat="0" applyAlignment="0" applyProtection="0"/>
    <xf numFmtId="0" fontId="25" fillId="11" borderId="269" applyNumberFormat="0" applyAlignment="0" applyProtection="0"/>
    <xf numFmtId="0" fontId="33" fillId="5" borderId="269" applyNumberFormat="0" applyAlignment="0" applyProtection="0"/>
    <xf numFmtId="0" fontId="18" fillId="79" borderId="0" applyNumberFormat="0" applyBorder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71" borderId="0" applyNumberFormat="0" applyBorder="0" applyAlignment="0" applyProtection="0"/>
    <xf numFmtId="0" fontId="37" fillId="11" borderId="271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3" applyNumberFormat="0" applyFill="0" applyAlignment="0" applyProtection="0"/>
    <xf numFmtId="0" fontId="39" fillId="0" borderId="272" applyNumberFormat="0" applyFill="0" applyAlignment="0" applyProtection="0"/>
    <xf numFmtId="0" fontId="25" fillId="11" borderId="269" applyNumberFormat="0" applyAlignment="0" applyProtection="0"/>
    <xf numFmtId="0" fontId="25" fillId="11" borderId="269" applyNumberFormat="0" applyAlignment="0" applyProtection="0"/>
    <xf numFmtId="0" fontId="33" fillId="5" borderId="269" applyNumberFormat="0" applyAlignment="0" applyProtection="0"/>
    <xf numFmtId="0" fontId="18" fillId="46" borderId="0" applyNumberFormat="0" applyBorder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70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2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9" applyNumberFormat="0" applyAlignment="0" applyProtection="0"/>
    <xf numFmtId="0" fontId="33" fillId="5" borderId="269" applyNumberForma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9" applyNumberFormat="0" applyAlignment="0" applyProtection="0"/>
    <xf numFmtId="0" fontId="32" fillId="0" borderId="259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81" fillId="0" borderId="260" applyNumberFormat="0" applyFill="0" applyAlignment="0" applyProtection="0"/>
    <xf numFmtId="0" fontId="33" fillId="5" borderId="269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41" applyNumberFormat="0" applyFill="0" applyAlignment="0" applyProtection="0"/>
    <xf numFmtId="0" fontId="21" fillId="26" borderId="23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6" applyNumberForma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9" applyNumberFormat="0" applyAlignment="0" applyProtection="0"/>
    <xf numFmtId="0" fontId="33" fillId="5" borderId="269" applyNumberForma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9" applyNumberFormat="0" applyAlignment="0" applyProtection="0"/>
    <xf numFmtId="0" fontId="33" fillId="5" borderId="269" applyNumberForma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21" fillId="26" borderId="270" applyNumberFormat="0" applyFont="0" applyAlignment="0" applyProtection="0"/>
    <xf numFmtId="0" fontId="37" fillId="11" borderId="271" applyNumberFormat="0" applyAlignment="0" applyProtection="0"/>
    <xf numFmtId="0" fontId="39" fillId="0" borderId="272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94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9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6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42" applyNumberFormat="0" applyFill="0" applyAlignment="0" applyProtection="0"/>
    <xf numFmtId="0" fontId="37" fillId="11" borderId="240" applyNumberFormat="0" applyAlignment="0" applyProtection="0"/>
    <xf numFmtId="0" fontId="33" fillId="5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5" fillId="11" borderId="236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2" applyNumberFormat="0" applyFill="0" applyAlignment="0" applyProtection="0"/>
    <xf numFmtId="0" fontId="21" fillId="26" borderId="239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2" applyNumberFormat="0" applyFill="0" applyAlignment="0" applyProtection="0"/>
    <xf numFmtId="0" fontId="21" fillId="26" borderId="239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41" applyNumberFormat="0" applyFill="0" applyAlignment="0" applyProtection="0"/>
    <xf numFmtId="0" fontId="2" fillId="57" borderId="171" applyNumberFormat="0" applyFont="0" applyAlignment="0" applyProtection="0"/>
    <xf numFmtId="0" fontId="21" fillId="26" borderId="239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33" fillId="5" borderId="236" applyNumberFormat="0" applyAlignment="0" applyProtection="0"/>
    <xf numFmtId="0" fontId="25" fillId="11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71" borderId="0" applyNumberFormat="0" applyBorder="0" applyAlignment="0" applyProtection="0"/>
    <xf numFmtId="0" fontId="37" fillId="11" borderId="24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2" applyNumberFormat="0" applyFill="0" applyAlignment="0" applyProtection="0"/>
    <xf numFmtId="0" fontId="39" fillId="0" borderId="241" applyNumberFormat="0" applyFill="0" applyAlignment="0" applyProtection="0"/>
    <xf numFmtId="0" fontId="25" fillId="11" borderId="236" applyNumberFormat="0" applyAlignment="0" applyProtection="0"/>
    <xf numFmtId="0" fontId="25" fillId="11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6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6" applyNumberFormat="0" applyAlignment="0" applyProtection="0"/>
    <xf numFmtId="0" fontId="33" fillId="5" borderId="236" applyNumberForma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21" fillId="26" borderId="239" applyNumberFormat="0" applyFont="0" applyAlignment="0" applyProtection="0"/>
    <xf numFmtId="0" fontId="37" fillId="11" borderId="240" applyNumberFormat="0" applyAlignment="0" applyProtection="0"/>
    <xf numFmtId="0" fontId="39" fillId="0" borderId="241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94" fillId="0" borderId="24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4" applyNumberFormat="0" applyAlignment="0" applyProtection="0"/>
    <xf numFmtId="0" fontId="26" fillId="24" borderId="223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37" fillId="11" borderId="276" applyNumberFormat="0" applyAlignment="0" applyProtection="0"/>
    <xf numFmtId="0" fontId="39" fillId="0" borderId="277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4" applyNumberFormat="0" applyAlignment="0" applyProtection="0"/>
    <xf numFmtId="0" fontId="33" fillId="5" borderId="274" applyNumberFormat="0" applyAlignment="0" applyProtection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37" fillId="11" borderId="276" applyNumberFormat="0" applyAlignment="0" applyProtection="0"/>
    <xf numFmtId="0" fontId="39" fillId="0" borderId="277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4" applyNumberFormat="0" applyAlignment="0" applyProtection="0"/>
    <xf numFmtId="0" fontId="33" fillId="5" borderId="274" applyNumberFormat="0" applyAlignment="0" applyProtection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21" fillId="26" borderId="275" applyNumberFormat="0" applyFont="0" applyAlignment="0" applyProtection="0"/>
    <xf numFmtId="0" fontId="37" fillId="11" borderId="276" applyNumberFormat="0" applyAlignment="0" applyProtection="0"/>
    <xf numFmtId="0" fontId="39" fillId="0" borderId="277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94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5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32" fillId="0" borderId="283" applyNumberFormat="0" applyFill="0" applyAlignment="0" applyProtection="0"/>
    <xf numFmtId="0" fontId="81" fillId="0" borderId="284" applyNumberFormat="0" applyFill="0" applyAlignment="0" applyProtection="0"/>
    <xf numFmtId="0" fontId="81" fillId="0" borderId="284" applyNumberFormat="0" applyFill="0" applyAlignment="0" applyProtection="0"/>
    <xf numFmtId="0" fontId="81" fillId="0" borderId="284" applyNumberFormat="0" applyFill="0" applyAlignment="0" applyProtection="0"/>
    <xf numFmtId="0" fontId="94" fillId="0" borderId="288" applyNumberFormat="0" applyFill="0" applyAlignment="0" applyProtection="0"/>
    <xf numFmtId="0" fontId="37" fillId="11" borderId="286" applyNumberFormat="0" applyAlignment="0" applyProtection="0"/>
    <xf numFmtId="0" fontId="33" fillId="5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25" fillId="11" borderId="282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37" fillId="11" borderId="286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39" fillId="0" borderId="287" applyNumberFormat="0" applyFill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2" fillId="0" borderId="283" applyNumberFormat="0" applyFill="0" applyAlignment="0" applyProtection="0"/>
    <xf numFmtId="0" fontId="81" fillId="0" borderId="284" applyNumberFormat="0" applyFill="0" applyAlignment="0" applyProtection="0"/>
    <xf numFmtId="0" fontId="81" fillId="0" borderId="284" applyNumberFormat="0" applyFill="0" applyAlignment="0" applyProtection="0"/>
    <xf numFmtId="0" fontId="81" fillId="0" borderId="284" applyNumberFormat="0" applyFill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5" applyNumberFormat="0" applyFont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6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7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2" applyNumberFormat="0" applyAlignment="0" applyProtection="0"/>
    <xf numFmtId="0" fontId="1" fillId="79" borderId="0" applyNumberFormat="0" applyBorder="0" applyAlignment="0" applyProtection="0"/>
    <xf numFmtId="0" fontId="25" fillId="11" borderId="282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8" applyNumberFormat="0" applyFill="0" applyAlignment="0" applyProtection="0"/>
    <xf numFmtId="0" fontId="25" fillId="11" borderId="282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1" fillId="80" borderId="0" applyNumberFormat="0" applyBorder="0" applyAlignment="0" applyProtection="0"/>
    <xf numFmtId="0" fontId="37" fillId="11" borderId="286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6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80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8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7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6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8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7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5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6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5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8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5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6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6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8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5" applyNumberFormat="0" applyFont="0" applyAlignment="0" applyProtection="0"/>
    <xf numFmtId="0" fontId="1" fillId="77" borderId="0" applyNumberFormat="0" applyBorder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2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8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5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2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2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8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5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8" applyNumberFormat="0" applyFill="0" applyAlignment="0" applyProtection="0"/>
    <xf numFmtId="0" fontId="37" fillId="11" borderId="286" applyNumberFormat="0" applyAlignment="0" applyProtection="0"/>
    <xf numFmtId="0" fontId="33" fillId="5" borderId="282" applyNumberFormat="0" applyAlignment="0" applyProtection="0"/>
    <xf numFmtId="0" fontId="81" fillId="0" borderId="280" applyNumberFormat="0" applyFill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1" fillId="79" borderId="0" applyNumberFormat="0" applyBorder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2" applyNumberFormat="0" applyAlignment="0" applyProtection="0"/>
    <xf numFmtId="0" fontId="94" fillId="0" borderId="288" applyNumberFormat="0" applyFill="0" applyAlignment="0" applyProtection="0"/>
    <xf numFmtId="0" fontId="1" fillId="72" borderId="0" applyNumberFormat="0" applyBorder="0" applyAlignment="0" applyProtection="0"/>
    <xf numFmtId="0" fontId="81" fillId="0" borderId="280" applyNumberFormat="0" applyFill="0" applyAlignment="0" applyProtection="0"/>
    <xf numFmtId="0" fontId="21" fillId="26" borderId="285" applyNumberFormat="0" applyFont="0" applyAlignment="0" applyProtection="0"/>
    <xf numFmtId="0" fontId="81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80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2" applyNumberFormat="0" applyAlignment="0" applyProtection="0"/>
    <xf numFmtId="0" fontId="1" fillId="57" borderId="171" applyNumberFormat="0" applyFont="0" applyAlignment="0" applyProtection="0"/>
    <xf numFmtId="0" fontId="94" fillId="0" borderId="28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1" fillId="76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37" fillId="11" borderId="286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5" applyNumberFormat="0" applyFont="0" applyAlignment="0" applyProtection="0"/>
    <xf numFmtId="0" fontId="1" fillId="77" borderId="0" applyNumberFormat="0" applyBorder="0" applyAlignment="0" applyProtection="0"/>
    <xf numFmtId="0" fontId="37" fillId="11" borderId="286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39" fillId="0" borderId="287" applyNumberFormat="0" applyFill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1" fillId="80" borderId="0" applyNumberFormat="0" applyBorder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82" applyNumberFormat="0" applyAlignment="0" applyProtection="0"/>
    <xf numFmtId="0" fontId="1" fillId="76" borderId="0" applyNumberFormat="0" applyBorder="0" applyAlignment="0" applyProtection="0"/>
    <xf numFmtId="0" fontId="25" fillId="11" borderId="282" applyNumberFormat="0" applyAlignment="0" applyProtection="0"/>
    <xf numFmtId="0" fontId="1" fillId="80" borderId="0" applyNumberFormat="0" applyBorder="0" applyAlignment="0" applyProtection="0"/>
    <xf numFmtId="0" fontId="33" fillId="5" borderId="282" applyNumberFormat="0" applyAlignment="0" applyProtection="0"/>
    <xf numFmtId="0" fontId="94" fillId="0" borderId="288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2" applyNumberFormat="0" applyAlignment="0" applyProtection="0"/>
    <xf numFmtId="0" fontId="81" fillId="0" borderId="280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2" applyNumberFormat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8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2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1" fillId="72" borderId="0" applyNumberFormat="0" applyBorder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8" applyNumberFormat="0" applyFill="0" applyAlignment="0" applyProtection="0"/>
    <xf numFmtId="0" fontId="37" fillId="11" borderId="286" applyNumberFormat="0" applyAlignment="0" applyProtection="0"/>
    <xf numFmtId="0" fontId="33" fillId="5" borderId="282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2" applyNumberFormat="0" applyAlignment="0" applyProtection="0"/>
    <xf numFmtId="0" fontId="1" fillId="79" borderId="0" applyNumberFormat="0" applyBorder="0" applyAlignment="0" applyProtection="0"/>
    <xf numFmtId="0" fontId="94" fillId="0" borderId="288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3" applyNumberFormat="0" applyFill="0" applyAlignment="0" applyProtection="0"/>
    <xf numFmtId="0" fontId="37" fillId="11" borderId="286" applyNumberFormat="0" applyAlignment="0" applyProtection="0"/>
    <xf numFmtId="0" fontId="1" fillId="79" borderId="0" applyNumberFormat="0" applyBorder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5" applyNumberFormat="0" applyFont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37" fillId="11" borderId="286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39" fillId="0" borderId="287" applyNumberFormat="0" applyFill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2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82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2" applyNumberFormat="0" applyAlignment="0" applyProtection="0"/>
    <xf numFmtId="0" fontId="39" fillId="0" borderId="287" applyNumberFormat="0" applyFill="0" applyAlignment="0" applyProtection="0"/>
    <xf numFmtId="0" fontId="21" fillId="26" borderId="285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2" applyNumberFormat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5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8" applyNumberFormat="0" applyFill="0" applyAlignment="0" applyProtection="0"/>
    <xf numFmtId="0" fontId="37" fillId="11" borderId="286" applyNumberFormat="0" applyAlignment="0" applyProtection="0"/>
    <xf numFmtId="0" fontId="33" fillId="5" borderId="282" applyNumberFormat="0" applyAlignment="0" applyProtection="0"/>
    <xf numFmtId="0" fontId="33" fillId="5" borderId="282" applyNumberFormat="0" applyAlignment="0" applyProtection="0"/>
    <xf numFmtId="0" fontId="32" fillId="0" borderId="279" applyNumberFormat="0" applyFill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37" fillId="11" borderId="286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39" fillId="0" borderId="287" applyNumberFormat="0" applyFill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2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82" applyNumberFormat="0" applyAlignment="0" applyProtection="0"/>
    <xf numFmtId="0" fontId="39" fillId="0" borderId="287" applyNumberFormat="0" applyFill="0" applyAlignment="0" applyProtection="0"/>
    <xf numFmtId="0" fontId="21" fillId="26" borderId="285" applyNumberFormat="0" applyFont="0" applyAlignment="0" applyProtection="0"/>
    <xf numFmtId="0" fontId="25" fillId="11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5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2" applyNumberFormat="0" applyAlignment="0" applyProtection="0"/>
    <xf numFmtId="0" fontId="94" fillId="0" borderId="288" applyNumberFormat="0" applyFill="0" applyAlignment="0" applyProtection="0"/>
    <xf numFmtId="0" fontId="37" fillId="11" borderId="286" applyNumberFormat="0" applyAlignment="0" applyProtection="0"/>
    <xf numFmtId="0" fontId="33" fillId="5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25" fillId="11" borderId="282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5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8" applyNumberFormat="0" applyFill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7" applyNumberFormat="0" applyFill="0" applyAlignment="0" applyProtection="0"/>
    <xf numFmtId="0" fontId="1" fillId="57" borderId="171" applyNumberFormat="0" applyFont="0" applyAlignment="0" applyProtection="0"/>
    <xf numFmtId="0" fontId="21" fillId="26" borderId="285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33" fillId="5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71" borderId="0" applyNumberFormat="0" applyBorder="0" applyAlignment="0" applyProtection="0"/>
    <xf numFmtId="0" fontId="37" fillId="11" borderId="286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8" applyNumberFormat="0" applyFill="0" applyAlignment="0" applyProtection="0"/>
    <xf numFmtId="0" fontId="39" fillId="0" borderId="287" applyNumberFormat="0" applyFill="0" applyAlignment="0" applyProtection="0"/>
    <xf numFmtId="0" fontId="25" fillId="11" borderId="282" applyNumberFormat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5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2" applyNumberFormat="0" applyAlignment="0" applyProtection="0"/>
    <xf numFmtId="0" fontId="33" fillId="5" borderId="282" applyNumberForma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21" fillId="26" borderId="285" applyNumberFormat="0" applyFont="0" applyAlignment="0" applyProtection="0"/>
    <xf numFmtId="0" fontId="37" fillId="11" borderId="286" applyNumberFormat="0" applyAlignment="0" applyProtection="0"/>
    <xf numFmtId="0" fontId="39" fillId="0" borderId="287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94" fillId="0" borderId="28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816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6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4" xfId="0" applyNumberFormat="1" applyFont="1" applyFill="1" applyBorder="1"/>
    <xf numFmtId="4" fontId="122" fillId="0" borderId="206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8" xfId="0" applyFont="1" applyBorder="1" applyAlignment="1">
      <alignment horizontal="center" vertical="center"/>
    </xf>
    <xf numFmtId="0" fontId="122" fillId="0" borderId="209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9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7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9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7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9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7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horizontal="center" vertical="center"/>
    </xf>
    <xf numFmtId="0" fontId="122" fillId="0" borderId="209" xfId="0" applyFont="1" applyBorder="1" applyAlignment="1">
      <alignment horizontal="center"/>
    </xf>
    <xf numFmtId="0" fontId="122" fillId="0" borderId="208" xfId="0" applyFont="1" applyBorder="1" applyAlignment="1">
      <alignment horizontal="center"/>
    </xf>
    <xf numFmtId="0" fontId="122" fillId="0" borderId="214" xfId="0" applyFont="1" applyBorder="1" applyAlignment="1">
      <alignment horizontal="center" vertical="center"/>
    </xf>
    <xf numFmtId="4" fontId="122" fillId="0" borderId="208" xfId="0" applyNumberFormat="1" applyFont="1" applyFill="1" applyBorder="1" applyAlignment="1">
      <alignment horizontal="center" vertical="center"/>
    </xf>
    <xf numFmtId="4" fontId="122" fillId="0" borderId="208" xfId="0" applyNumberFormat="1" applyFont="1" applyFill="1" applyBorder="1" applyAlignment="1">
      <alignment horizontal="center"/>
    </xf>
    <xf numFmtId="4" fontId="122" fillId="29" borderId="233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3" fillId="64" borderId="226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7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2" fontId="122" fillId="0" borderId="22" xfId="0" applyNumberFormat="1" applyFont="1" applyBorder="1"/>
    <xf numFmtId="3" fontId="122" fillId="0" borderId="22" xfId="0" applyNumberFormat="1" applyFont="1" applyBorder="1"/>
    <xf numFmtId="4" fontId="122" fillId="0" borderId="214" xfId="0" applyNumberFormat="1" applyFont="1" applyBorder="1"/>
    <xf numFmtId="4" fontId="122" fillId="60" borderId="82" xfId="0" applyNumberFormat="1" applyFont="1" applyFill="1" applyBorder="1"/>
    <xf numFmtId="4" fontId="122" fillId="60" borderId="208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90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90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8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8" xfId="0" applyNumberFormat="1" applyFont="1" applyFill="1" applyBorder="1" applyAlignment="1">
      <alignment horizontal="right" vertical="center"/>
    </xf>
    <xf numFmtId="0" fontId="123" fillId="0" borderId="234" xfId="0" applyFont="1" applyBorder="1" applyAlignment="1">
      <alignment horizontal="center" vertical="center" wrapText="1"/>
    </xf>
    <xf numFmtId="0" fontId="122" fillId="0" borderId="290" xfId="0" applyFont="1" applyFill="1" applyBorder="1" applyAlignment="1">
      <alignment horizontal="center" vertical="center"/>
    </xf>
    <xf numFmtId="3" fontId="122" fillId="0" borderId="229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8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3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6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9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3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8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8" xfId="0" applyNumberFormat="1" applyFont="1" applyFill="1" applyBorder="1"/>
    <xf numFmtId="0" fontId="122" fillId="0" borderId="29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91" xfId="0" applyFont="1" applyBorder="1" applyAlignment="1">
      <alignment horizontal="center" vertical="center"/>
    </xf>
    <xf numFmtId="4" fontId="122" fillId="64" borderId="298" xfId="0" applyNumberFormat="1" applyFont="1" applyFill="1" applyBorder="1" applyAlignment="1">
      <alignment vertical="center"/>
    </xf>
    <xf numFmtId="4" fontId="123" fillId="64" borderId="298" xfId="0" applyNumberFormat="1" applyFont="1" applyFill="1" applyBorder="1" applyAlignment="1">
      <alignment horizontal="center" vertical="center"/>
    </xf>
    <xf numFmtId="4" fontId="123" fillId="0" borderId="298" xfId="0" applyNumberFormat="1" applyFont="1" applyBorder="1" applyAlignment="1">
      <alignment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3" xfId="0" applyNumberFormat="1" applyFont="1" applyBorder="1" applyAlignment="1">
      <alignment vertical="center"/>
    </xf>
    <xf numFmtId="4" fontId="122" fillId="60" borderId="213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5" xfId="0" applyFont="1" applyBorder="1"/>
    <xf numFmtId="4" fontId="122" fillId="0" borderId="227" xfId="0" applyNumberFormat="1" applyFont="1" applyBorder="1"/>
    <xf numFmtId="0" fontId="123" fillId="0" borderId="298" xfId="0" applyFont="1" applyFill="1" applyBorder="1" applyAlignment="1">
      <alignment horizontal="center" vertical="center"/>
    </xf>
    <xf numFmtId="0" fontId="123" fillId="0" borderId="307" xfId="0" applyFont="1" applyBorder="1" applyAlignment="1">
      <alignment vertical="center" textRotation="90" wrapText="1"/>
    </xf>
    <xf numFmtId="0" fontId="123" fillId="0" borderId="307" xfId="0" applyNumberFormat="1" applyFont="1" applyFill="1" applyBorder="1" applyAlignment="1">
      <alignment horizontal="right" vertical="center"/>
    </xf>
    <xf numFmtId="4" fontId="123" fillId="0" borderId="307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10" xfId="0" applyFont="1" applyBorder="1" applyAlignment="1">
      <alignment vertical="center" textRotation="90" wrapText="1"/>
    </xf>
    <xf numFmtId="0" fontId="123" fillId="0" borderId="311" xfId="0" applyFont="1" applyBorder="1" applyAlignment="1">
      <alignment vertical="center" textRotation="90"/>
    </xf>
    <xf numFmtId="0" fontId="123" fillId="0" borderId="311" xfId="0" applyFont="1" applyFill="1" applyBorder="1" applyAlignment="1">
      <alignment horizontal="center" vertical="center"/>
    </xf>
    <xf numFmtId="4" fontId="123" fillId="0" borderId="311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8" xfId="1" applyNumberFormat="1" applyFont="1" applyFill="1" applyBorder="1" applyAlignment="1">
      <alignment vertical="center"/>
    </xf>
    <xf numFmtId="4" fontId="122" fillId="60" borderId="290" xfId="0" applyNumberFormat="1" applyFont="1" applyFill="1" applyBorder="1"/>
    <xf numFmtId="4" fontId="122" fillId="0" borderId="298" xfId="0" applyNumberFormat="1" applyFont="1" applyBorder="1" applyAlignment="1">
      <alignment horizontal="center" vertical="center"/>
    </xf>
    <xf numFmtId="4" fontId="122" fillId="0" borderId="227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7" xfId="0" applyFont="1" applyBorder="1" applyAlignment="1">
      <alignment horizontal="center" vertical="center"/>
    </xf>
    <xf numFmtId="0" fontId="122" fillId="0" borderId="291" xfId="0" applyFont="1" applyBorder="1" applyAlignment="1">
      <alignment horizontal="center"/>
    </xf>
    <xf numFmtId="0" fontId="122" fillId="0" borderId="298" xfId="0" applyFont="1" applyBorder="1"/>
    <xf numFmtId="4" fontId="122" fillId="59" borderId="231" xfId="0" applyNumberFormat="1" applyFont="1" applyFill="1" applyBorder="1"/>
    <xf numFmtId="4" fontId="122" fillId="0" borderId="298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8" xfId="1" applyNumberFormat="1" applyFont="1" applyFill="1" applyBorder="1" applyAlignment="1"/>
    <xf numFmtId="4" fontId="123" fillId="64" borderId="298" xfId="1" applyNumberFormat="1" applyFont="1" applyFill="1" applyBorder="1" applyAlignment="1">
      <alignment vertical="center"/>
    </xf>
    <xf numFmtId="4" fontId="123" fillId="0" borderId="298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4" xfId="207" applyFont="1" applyFill="1" applyBorder="1" applyAlignment="1"/>
    <xf numFmtId="0" fontId="123" fillId="0" borderId="298" xfId="0" applyFont="1" applyFill="1" applyBorder="1" applyAlignment="1">
      <alignment vertical="center"/>
    </xf>
    <xf numFmtId="0" fontId="123" fillId="0" borderId="298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4" fontId="123" fillId="64" borderId="298" xfId="1" applyNumberFormat="1" applyFont="1" applyFill="1" applyBorder="1" applyAlignment="1"/>
    <xf numFmtId="4" fontId="122" fillId="0" borderId="315" xfId="0" applyNumberFormat="1" applyFont="1" applyBorder="1"/>
    <xf numFmtId="4" fontId="122" fillId="0" borderId="314" xfId="0" applyNumberFormat="1" applyFont="1" applyBorder="1"/>
    <xf numFmtId="4" fontId="122" fillId="0" borderId="17" xfId="0" applyNumberFormat="1" applyFont="1" applyFill="1" applyBorder="1" applyAlignment="1"/>
    <xf numFmtId="4" fontId="122" fillId="0" borderId="297" xfId="0" applyNumberFormat="1" applyFont="1" applyBorder="1" applyAlignment="1">
      <alignment horizontal="center" vertical="center"/>
    </xf>
    <xf numFmtId="4" fontId="122" fillId="0" borderId="318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9" xfId="0" applyNumberFormat="1" applyFont="1" applyBorder="1"/>
    <xf numFmtId="0" fontId="122" fillId="0" borderId="289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21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6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4" xfId="0" applyNumberFormat="1" applyFont="1" applyFill="1" applyBorder="1" applyAlignment="1">
      <alignment vertical="center"/>
    </xf>
    <xf numFmtId="4" fontId="123" fillId="0" borderId="294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8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9" fillId="35" borderId="331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4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2" fontId="47" fillId="61" borderId="329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300" xfId="0" applyNumberFormat="1" applyFont="1" applyFill="1" applyBorder="1" applyAlignment="1">
      <alignment horizontal="center" vertical="center" wrapText="1"/>
    </xf>
    <xf numFmtId="2" fontId="51" fillId="59" borderId="329" xfId="0" applyNumberFormat="1" applyFont="1" applyFill="1" applyBorder="1" applyAlignment="1">
      <alignment horizontal="center" vertical="center"/>
    </xf>
    <xf numFmtId="2" fontId="51" fillId="61" borderId="329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2" xfId="0" applyNumberFormat="1" applyFont="1" applyFill="1" applyBorder="1" applyAlignment="1">
      <alignment horizontal="center" vertical="center"/>
    </xf>
    <xf numFmtId="2" fontId="51" fillId="60" borderId="300" xfId="0" applyNumberFormat="1" applyFont="1" applyFill="1" applyBorder="1" applyAlignment="1">
      <alignment horizontal="center" vertical="center"/>
    </xf>
    <xf numFmtId="2" fontId="51" fillId="62" borderId="329" xfId="0" applyNumberFormat="1" applyFont="1" applyFill="1" applyBorder="1" applyAlignment="1">
      <alignment horizontal="center" vertical="center"/>
    </xf>
    <xf numFmtId="2" fontId="51" fillId="59" borderId="329" xfId="0" applyNumberFormat="1" applyFont="1" applyFill="1" applyBorder="1" applyAlignment="1">
      <alignment horizontal="center" vertical="center" wrapText="1"/>
    </xf>
    <xf numFmtId="2" fontId="51" fillId="59" borderId="228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9" xfId="0" applyNumberFormat="1" applyFont="1" applyFill="1" applyBorder="1" applyAlignment="1">
      <alignment horizontal="center" vertical="center"/>
    </xf>
    <xf numFmtId="2" fontId="51" fillId="61" borderId="329" xfId="0" applyNumberFormat="1" applyFont="1" applyFill="1" applyBorder="1" applyAlignment="1">
      <alignment horizontal="center" vertical="center" wrapText="1"/>
    </xf>
    <xf numFmtId="4" fontId="51" fillId="29" borderId="329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4" xfId="0" applyNumberFormat="1" applyFont="1" applyFill="1" applyBorder="1"/>
    <xf numFmtId="4" fontId="122" fillId="60" borderId="334" xfId="0" applyNumberFormat="1" applyFont="1" applyFill="1" applyBorder="1"/>
    <xf numFmtId="4" fontId="123" fillId="0" borderId="308" xfId="0" applyNumberFormat="1" applyFont="1" applyFill="1" applyBorder="1" applyAlignment="1">
      <alignment horizontal="right" vertical="center"/>
    </xf>
    <xf numFmtId="4" fontId="122" fillId="60" borderId="281" xfId="0" applyNumberFormat="1" applyFont="1" applyFill="1" applyBorder="1"/>
    <xf numFmtId="4" fontId="122" fillId="60" borderId="294" xfId="0" applyNumberFormat="1" applyFont="1" applyFill="1" applyBorder="1" applyAlignment="1">
      <alignment horizontal="center"/>
    </xf>
    <xf numFmtId="4" fontId="122" fillId="60" borderId="318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91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4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6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8" xfId="0" applyNumberFormat="1" applyFont="1" applyFill="1" applyBorder="1" applyAlignment="1">
      <alignment vertical="center"/>
    </xf>
    <xf numFmtId="2" fontId="123" fillId="64" borderId="298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7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4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7" xfId="0" applyNumberFormat="1" applyFont="1" applyFill="1" applyBorder="1"/>
    <xf numFmtId="2" fontId="51" fillId="60" borderId="298" xfId="0" applyNumberFormat="1" applyFont="1" applyFill="1" applyBorder="1" applyAlignment="1">
      <alignment horizontal="center" vertical="center"/>
    </xf>
    <xf numFmtId="0" fontId="49" fillId="0" borderId="329" xfId="0" applyFont="1" applyBorder="1" applyAlignment="1">
      <alignment horizontal="center"/>
    </xf>
    <xf numFmtId="4" fontId="122" fillId="60" borderId="305" xfId="0" applyNumberFormat="1" applyFont="1" applyFill="1" applyBorder="1"/>
    <xf numFmtId="4" fontId="122" fillId="61" borderId="337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7" xfId="0" applyFont="1" applyBorder="1" applyAlignment="1">
      <alignment horizontal="center"/>
    </xf>
    <xf numFmtId="0" fontId="49" fillId="0" borderId="292" xfId="0" applyFont="1" applyBorder="1" applyAlignment="1">
      <alignment horizont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329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8" xfId="0" applyNumberFormat="1" applyFont="1" applyFill="1" applyBorder="1" applyAlignment="1">
      <alignment horizontal="center"/>
    </xf>
    <xf numFmtId="4" fontId="127" fillId="62" borderId="227" xfId="0" applyNumberFormat="1" applyFont="1" applyFill="1" applyBorder="1"/>
    <xf numFmtId="4" fontId="127" fillId="62" borderId="17" xfId="0" applyNumberFormat="1" applyFont="1" applyFill="1" applyBorder="1"/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2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8" xfId="0" applyNumberFormat="1" applyFont="1" applyFill="1" applyBorder="1" applyAlignment="1">
      <alignment horizontal="center" vertical="center" wrapText="1"/>
    </xf>
    <xf numFmtId="49" fontId="122" fillId="0" borderId="305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3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8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2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40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46" fillId="0" borderId="0" xfId="0" applyFont="1" applyBorder="1"/>
    <xf numFmtId="0" fontId="122" fillId="0" borderId="335" xfId="0" applyFont="1" applyBorder="1"/>
    <xf numFmtId="2" fontId="122" fillId="0" borderId="20" xfId="0" applyNumberFormat="1" applyFont="1" applyBorder="1"/>
    <xf numFmtId="3" fontId="122" fillId="0" borderId="20" xfId="0" applyNumberFormat="1" applyFont="1" applyBorder="1"/>
    <xf numFmtId="4" fontId="122" fillId="0" borderId="213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4" xfId="0" applyNumberFormat="1" applyFont="1" applyFill="1" applyBorder="1"/>
    <xf numFmtId="4" fontId="122" fillId="0" borderId="20" xfId="0" applyNumberFormat="1" applyFont="1" applyBorder="1" applyAlignment="1"/>
    <xf numFmtId="4" fontId="122" fillId="61" borderId="213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4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131" fillId="0" borderId="23" xfId="0" applyNumberFormat="1" applyFont="1" applyFill="1" applyBorder="1" applyAlignment="1">
      <alignment horizontal="left" vertical="center" wrapText="1"/>
    </xf>
    <xf numFmtId="4" fontId="49" fillId="35" borderId="292" xfId="2" applyNumberFormat="1" applyFont="1" applyFill="1" applyBorder="1" applyAlignment="1">
      <alignment horizontal="center" vertical="center"/>
    </xf>
    <xf numFmtId="1" fontId="71" fillId="0" borderId="234" xfId="2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0" fontId="122" fillId="0" borderId="23" xfId="0" applyNumberFormat="1" applyFont="1" applyBorder="1" applyAlignment="1">
      <alignment horizont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3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3" fillId="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/>
    <xf numFmtId="4" fontId="122" fillId="60" borderId="296" xfId="0" applyNumberFormat="1" applyFont="1" applyFill="1" applyBorder="1" applyAlignment="1">
      <alignment vertical="center"/>
    </xf>
    <xf numFmtId="4" fontId="122" fillId="60" borderId="340" xfId="0" applyNumberFormat="1" applyFont="1" applyFill="1" applyBorder="1"/>
    <xf numFmtId="4" fontId="122" fillId="29" borderId="215" xfId="0" applyNumberFormat="1" applyFont="1" applyFill="1" applyBorder="1"/>
    <xf numFmtId="4" fontId="122" fillId="29" borderId="348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5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7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8" xfId="0" applyNumberFormat="1" applyFont="1" applyFill="1" applyBorder="1" applyAlignment="1">
      <alignment vertical="center"/>
    </xf>
    <xf numFmtId="2" fontId="123" fillId="0" borderId="298" xfId="0" applyNumberFormat="1" applyFont="1" applyFill="1" applyBorder="1" applyAlignment="1">
      <alignment vertical="center"/>
    </xf>
    <xf numFmtId="4" fontId="122" fillId="60" borderId="302" xfId="0" applyNumberFormat="1" applyFont="1" applyFill="1" applyBorder="1"/>
    <xf numFmtId="4" fontId="122" fillId="0" borderId="298" xfId="0" applyNumberFormat="1" applyFont="1" applyBorder="1"/>
    <xf numFmtId="0" fontId="122" fillId="0" borderId="205" xfId="0" applyFont="1" applyBorder="1" applyAlignment="1">
      <alignment horizontal="center" vertical="center"/>
    </xf>
    <xf numFmtId="3" fontId="123" fillId="64" borderId="298" xfId="0" applyNumberFormat="1" applyFont="1" applyFill="1" applyBorder="1" applyAlignment="1">
      <alignment horizontal="center"/>
    </xf>
    <xf numFmtId="1" fontId="49" fillId="0" borderId="292" xfId="0" applyNumberFormat="1" applyFont="1" applyFill="1" applyBorder="1" applyAlignment="1">
      <alignment horizontal="center" vertical="center"/>
    </xf>
    <xf numFmtId="4" fontId="123" fillId="64" borderId="298" xfId="0" applyNumberFormat="1" applyFont="1" applyFill="1" applyBorder="1" applyAlignment="1">
      <alignment horizontal="right"/>
    </xf>
    <xf numFmtId="4" fontId="123" fillId="64" borderId="22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7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7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9" xfId="0" applyNumberFormat="1" applyFont="1" applyFill="1" applyBorder="1" applyAlignment="1"/>
    <xf numFmtId="2" fontId="51" fillId="59" borderId="289" xfId="0" applyNumberFormat="1" applyFont="1" applyFill="1" applyBorder="1" applyAlignment="1">
      <alignment horizontal="center" vertical="center"/>
    </xf>
    <xf numFmtId="4" fontId="122" fillId="60" borderId="339" xfId="0" applyNumberFormat="1" applyFont="1" applyFill="1" applyBorder="1"/>
    <xf numFmtId="4" fontId="122" fillId="60" borderId="352" xfId="0" applyNumberFormat="1" applyFont="1" applyFill="1" applyBorder="1"/>
    <xf numFmtId="4" fontId="122" fillId="60" borderId="339" xfId="0" applyNumberFormat="1" applyFont="1" applyFill="1" applyBorder="1" applyAlignment="1">
      <alignment vertical="center"/>
    </xf>
    <xf numFmtId="4" fontId="122" fillId="60" borderId="291" xfId="0" applyNumberFormat="1" applyFont="1" applyFill="1" applyBorder="1" applyAlignment="1">
      <alignment horizontal="center"/>
    </xf>
    <xf numFmtId="0" fontId="122" fillId="60" borderId="339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3" xfId="0" applyNumberFormat="1" applyFont="1" applyFill="1" applyBorder="1" applyAlignment="1">
      <alignment vertical="center"/>
    </xf>
    <xf numFmtId="4" fontId="123" fillId="64" borderId="298" xfId="0" applyNumberFormat="1" applyFont="1" applyFill="1" applyBorder="1" applyAlignment="1">
      <alignment horizontal="right" vertical="center"/>
    </xf>
    <xf numFmtId="3" fontId="122" fillId="0" borderId="21" xfId="0" applyNumberFormat="1" applyFont="1" applyBorder="1" applyAlignment="1">
      <alignment horizontal="center"/>
    </xf>
    <xf numFmtId="0" fontId="46" fillId="0" borderId="0" xfId="0" applyFont="1" applyBorder="1"/>
    <xf numFmtId="4" fontId="123" fillId="0" borderId="297" xfId="0" applyNumberFormat="1" applyFont="1" applyFill="1" applyBorder="1" applyAlignment="1">
      <alignment vertical="center"/>
    </xf>
    <xf numFmtId="0" fontId="122" fillId="0" borderId="298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5" xfId="0" applyNumberFormat="1" applyFont="1" applyFill="1" applyBorder="1"/>
    <xf numFmtId="4" fontId="131" fillId="62" borderId="290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62" borderId="19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8" xfId="0" applyNumberFormat="1" applyFont="1" applyFill="1" applyBorder="1"/>
    <xf numFmtId="4" fontId="131" fillId="62" borderId="227" xfId="0" applyNumberFormat="1" applyFont="1" applyFill="1" applyBorder="1"/>
    <xf numFmtId="4" fontId="122" fillId="60" borderId="323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8" xfId="0" applyNumberFormat="1" applyFont="1" applyFill="1" applyBorder="1" applyAlignment="1">
      <alignment vertical="center"/>
    </xf>
    <xf numFmtId="4" fontId="131" fillId="59" borderId="213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40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8" xfId="0" applyNumberFormat="1" applyFont="1" applyFill="1" applyBorder="1" applyAlignment="1">
      <alignment vertical="center"/>
    </xf>
    <xf numFmtId="4" fontId="131" fillId="62" borderId="213" xfId="0" applyNumberFormat="1" applyFont="1" applyFill="1" applyBorder="1"/>
    <xf numFmtId="4" fontId="122" fillId="0" borderId="155" xfId="0" applyNumberFormat="1" applyFont="1" applyBorder="1" applyAlignment="1"/>
    <xf numFmtId="4" fontId="122" fillId="0" borderId="354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27" fillId="62" borderId="155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9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3" fontId="123" fillId="64" borderId="298" xfId="1" applyNumberFormat="1" applyFont="1" applyFill="1" applyBorder="1" applyAlignment="1">
      <alignment horizontal="center" vertical="center"/>
    </xf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8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7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9" xfId="0" applyFont="1" applyBorder="1" applyAlignment="1">
      <alignment horizontal="center" vertical="center"/>
    </xf>
    <xf numFmtId="0" fontId="122" fillId="0" borderId="234" xfId="0" applyFont="1" applyBorder="1" applyAlignment="1">
      <alignment horizontal="center" vertical="center"/>
    </xf>
    <xf numFmtId="0" fontId="122" fillId="0" borderId="338" xfId="0" applyFont="1" applyBorder="1" applyAlignment="1">
      <alignment horizontal="center"/>
    </xf>
    <xf numFmtId="0" fontId="122" fillId="0" borderId="356" xfId="0" applyFont="1" applyBorder="1" applyAlignment="1">
      <alignment horizontal="center"/>
    </xf>
    <xf numFmtId="0" fontId="122" fillId="0" borderId="343" xfId="0" applyFont="1" applyBorder="1" applyAlignment="1">
      <alignment horizontal="center"/>
    </xf>
    <xf numFmtId="0" fontId="122" fillId="0" borderId="344" xfId="0" applyFont="1" applyBorder="1" applyAlignment="1">
      <alignment horizontal="center"/>
    </xf>
    <xf numFmtId="49" fontId="122" fillId="0" borderId="343" xfId="0" applyNumberFormat="1" applyFont="1" applyFill="1" applyBorder="1" applyAlignment="1">
      <alignment horizontal="center" vertical="center" wrapText="1"/>
    </xf>
    <xf numFmtId="4" fontId="123" fillId="0" borderId="329" xfId="0" applyNumberFormat="1" applyFont="1" applyBorder="1" applyAlignment="1">
      <alignment horizontal="center" vertical="center"/>
    </xf>
    <xf numFmtId="0" fontId="122" fillId="0" borderId="300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0" fontId="122" fillId="0" borderId="353" xfId="0" applyFont="1" applyBorder="1"/>
    <xf numFmtId="0" fontId="122" fillId="0" borderId="357" xfId="0" applyFont="1" applyBorder="1" applyAlignment="1">
      <alignment horizontal="center"/>
    </xf>
    <xf numFmtId="4" fontId="131" fillId="0" borderId="346" xfId="0" applyNumberFormat="1" applyFont="1" applyFill="1" applyBorder="1" applyAlignment="1"/>
    <xf numFmtId="4" fontId="131" fillId="0" borderId="314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8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7" xfId="0" applyFont="1" applyFill="1" applyBorder="1" applyAlignment="1">
      <alignment horizontal="center" vertical="center"/>
    </xf>
    <xf numFmtId="0" fontId="131" fillId="0" borderId="296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5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61" xfId="0" applyNumberFormat="1" applyFont="1" applyFill="1" applyBorder="1" applyAlignment="1">
      <alignment horizontal="center" vertical="center"/>
    </xf>
    <xf numFmtId="0" fontId="123" fillId="0" borderId="363" xfId="0" applyFont="1" applyBorder="1" applyAlignment="1">
      <alignment horizontal="center" vertical="center"/>
    </xf>
    <xf numFmtId="0" fontId="122" fillId="0" borderId="298" xfId="0" applyFont="1" applyBorder="1" applyAlignment="1">
      <alignment vertical="center"/>
    </xf>
    <xf numFmtId="0" fontId="122" fillId="0" borderId="298" xfId="0" applyFont="1" applyFill="1" applyBorder="1" applyAlignment="1"/>
    <xf numFmtId="0" fontId="123" fillId="0" borderId="290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8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7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8" xfId="0" applyFont="1" applyFill="1" applyBorder="1" applyAlignment="1">
      <alignment horizontal="center" vertical="center"/>
    </xf>
    <xf numFmtId="0" fontId="142" fillId="0" borderId="297" xfId="0" applyFont="1" applyFill="1" applyBorder="1" applyAlignment="1">
      <alignment vertical="center"/>
    </xf>
    <xf numFmtId="4" fontId="143" fillId="0" borderId="0" xfId="0" applyNumberFormat="1" applyFont="1"/>
    <xf numFmtId="0" fontId="143" fillId="0" borderId="0" xfId="0" applyFont="1"/>
    <xf numFmtId="4" fontId="144" fillId="0" borderId="194" xfId="0" applyNumberFormat="1" applyFont="1" applyBorder="1"/>
    <xf numFmtId="169" fontId="143" fillId="0" borderId="194" xfId="0" applyNumberFormat="1" applyFont="1" applyBorder="1"/>
    <xf numFmtId="4" fontId="49" fillId="35" borderId="320" xfId="0" applyNumberFormat="1" applyFont="1" applyFill="1" applyBorder="1" applyAlignment="1">
      <alignment horizontal="center" vertical="center"/>
    </xf>
    <xf numFmtId="3" fontId="49" fillId="35" borderId="294" xfId="0" applyNumberFormat="1" applyFont="1" applyFill="1" applyBorder="1" applyAlignment="1">
      <alignment horizontal="center" vertical="center"/>
    </xf>
    <xf numFmtId="4" fontId="49" fillId="35" borderId="318" xfId="0" applyNumberFormat="1" applyFont="1" applyFill="1" applyBorder="1" applyAlignment="1">
      <alignment horizontal="center" vertical="center"/>
    </xf>
    <xf numFmtId="4" fontId="49" fillId="0" borderId="327" xfId="0" applyNumberFormat="1" applyFont="1" applyFill="1" applyBorder="1" applyAlignment="1">
      <alignment horizontal="center" vertical="center"/>
    </xf>
    <xf numFmtId="0" fontId="122" fillId="0" borderId="206" xfId="0" applyFont="1" applyBorder="1" applyAlignment="1">
      <alignment horizontal="right"/>
    </xf>
    <xf numFmtId="3" fontId="122" fillId="0" borderId="354" xfId="0" applyNumberFormat="1" applyFont="1" applyBorder="1" applyAlignment="1">
      <alignment horizontal="right"/>
    </xf>
    <xf numFmtId="0" fontId="46" fillId="0" borderId="298" xfId="0" applyFont="1" applyBorder="1"/>
    <xf numFmtId="4" fontId="122" fillId="0" borderId="227" xfId="0" applyNumberFormat="1" applyFont="1" applyFill="1" applyBorder="1" applyAlignment="1">
      <alignment horizontal="right"/>
    </xf>
    <xf numFmtId="4" fontId="122" fillId="0" borderId="227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8" xfId="0" applyNumberFormat="1" applyFont="1" applyFill="1" applyBorder="1" applyAlignment="1">
      <alignment vertical="center"/>
    </xf>
    <xf numFmtId="3" fontId="122" fillId="0" borderId="213" xfId="0" applyNumberFormat="1" applyFont="1" applyBorder="1"/>
    <xf numFmtId="3" fontId="122" fillId="0" borderId="151" xfId="0" applyNumberFormat="1" applyFont="1" applyBorder="1"/>
    <xf numFmtId="0" fontId="131" fillId="0" borderId="347" xfId="0" applyFont="1" applyBorder="1"/>
    <xf numFmtId="4" fontId="131" fillId="0" borderId="18" xfId="0" applyNumberFormat="1" applyFont="1" applyBorder="1"/>
    <xf numFmtId="2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5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7" xfId="1" applyNumberFormat="1" applyFont="1" applyFill="1" applyBorder="1" applyAlignment="1"/>
    <xf numFmtId="3" fontId="122" fillId="35" borderId="227" xfId="1" applyNumberFormat="1" applyFont="1" applyFill="1" applyBorder="1" applyAlignment="1"/>
    <xf numFmtId="4" fontId="122" fillId="0" borderId="224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5" xfId="0" applyNumberFormat="1" applyFont="1" applyBorder="1" applyAlignment="1">
      <alignment horizontal="center" vertical="center"/>
    </xf>
    <xf numFmtId="3" fontId="123" fillId="0" borderId="298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4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8" xfId="0" applyFont="1" applyBorder="1" applyAlignment="1">
      <alignment horizontal="center"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300" xfId="0" applyNumberFormat="1" applyFont="1" applyFill="1" applyBorder="1" applyAlignment="1">
      <alignment horizontal="right" vertical="center"/>
    </xf>
    <xf numFmtId="4" fontId="123" fillId="64" borderId="366" xfId="0" applyNumberFormat="1" applyFont="1" applyFill="1" applyBorder="1" applyAlignment="1">
      <alignment horizontal="right" vertical="center"/>
    </xf>
    <xf numFmtId="0" fontId="122" fillId="0" borderId="318" xfId="0" applyFont="1" applyBorder="1" applyAlignment="1">
      <alignment horizontal="center"/>
    </xf>
    <xf numFmtId="4" fontId="123" fillId="64" borderId="324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3" xfId="0" applyFont="1" applyBorder="1" applyAlignment="1">
      <alignment horizontal="center"/>
    </xf>
    <xf numFmtId="3" fontId="123" fillId="0" borderId="298" xfId="0" applyNumberFormat="1" applyFont="1" applyBorder="1" applyAlignment="1">
      <alignment vertical="center"/>
    </xf>
    <xf numFmtId="0" fontId="47" fillId="0" borderId="336" xfId="0" applyFont="1" applyBorder="1" applyAlignment="1">
      <alignment vertical="center"/>
    </xf>
    <xf numFmtId="4" fontId="47" fillId="0" borderId="298" xfId="0" applyNumberFormat="1" applyFont="1" applyBorder="1" applyAlignment="1">
      <alignment vertical="center"/>
    </xf>
    <xf numFmtId="0" fontId="47" fillId="0" borderId="298" xfId="0" applyFont="1" applyBorder="1" applyAlignment="1">
      <alignment vertical="center"/>
    </xf>
    <xf numFmtId="3" fontId="46" fillId="0" borderId="298" xfId="0" applyNumberFormat="1" applyFont="1" applyBorder="1"/>
    <xf numFmtId="4" fontId="46" fillId="0" borderId="298" xfId="0" applyNumberFormat="1" applyFont="1" applyBorder="1"/>
    <xf numFmtId="4" fontId="122" fillId="0" borderId="235" xfId="0" applyNumberFormat="1" applyFont="1" applyBorder="1"/>
    <xf numFmtId="4" fontId="122" fillId="0" borderId="205" xfId="0" applyNumberFormat="1" applyFont="1" applyBorder="1"/>
    <xf numFmtId="4" fontId="131" fillId="0" borderId="235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30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30" xfId="0" applyFont="1" applyBorder="1" applyAlignment="1">
      <alignment horizontal="center" vertical="center"/>
    </xf>
    <xf numFmtId="0" fontId="122" fillId="0" borderId="235" xfId="0" applyFont="1" applyBorder="1" applyAlignment="1">
      <alignment horizontal="center" vertical="center"/>
    </xf>
    <xf numFmtId="0" fontId="122" fillId="0" borderId="230" xfId="0" applyFont="1" applyBorder="1" applyAlignment="1">
      <alignment horizontal="center"/>
    </xf>
    <xf numFmtId="0" fontId="122" fillId="0" borderId="205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9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8" xfId="0" applyNumberFormat="1" applyFont="1" applyBorder="1"/>
    <xf numFmtId="4" fontId="122" fillId="0" borderId="339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9" xfId="0" applyNumberFormat="1" applyFont="1" applyFill="1" applyBorder="1" applyAlignment="1">
      <alignment horizontal="center"/>
    </xf>
    <xf numFmtId="4" fontId="122" fillId="0" borderId="213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9" xfId="0" applyFont="1" applyBorder="1" applyAlignment="1">
      <alignment horizontal="center" vertical="center"/>
    </xf>
    <xf numFmtId="0" fontId="122" fillId="0" borderId="302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91" xfId="0" applyNumberFormat="1" applyFont="1" applyFill="1" applyBorder="1" applyAlignment="1">
      <alignment horizontal="right" vertical="center"/>
    </xf>
    <xf numFmtId="4" fontId="123" fillId="64" borderId="369" xfId="0" applyNumberFormat="1" applyFont="1" applyFill="1" applyBorder="1" applyAlignment="1">
      <alignment horizontal="right" vertical="center"/>
    </xf>
    <xf numFmtId="4" fontId="123" fillId="64" borderId="370" xfId="0" applyNumberFormat="1" applyFont="1" applyFill="1" applyBorder="1" applyAlignment="1">
      <alignment horizontal="right" vertical="center"/>
    </xf>
    <xf numFmtId="0" fontId="122" fillId="0" borderId="294" xfId="0" applyFont="1" applyBorder="1" applyAlignment="1">
      <alignment horizontal="center"/>
    </xf>
    <xf numFmtId="4" fontId="122" fillId="0" borderId="320" xfId="0" applyNumberFormat="1" applyFont="1" applyBorder="1" applyAlignment="1">
      <alignment horizontal="center"/>
    </xf>
    <xf numFmtId="0" fontId="122" fillId="0" borderId="320" xfId="0" applyFont="1" applyBorder="1" applyAlignment="1">
      <alignment horizontal="center"/>
    </xf>
    <xf numFmtId="0" fontId="122" fillId="0" borderId="337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4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6" xfId="0" applyFont="1" applyBorder="1"/>
    <xf numFmtId="0" fontId="46" fillId="0" borderId="0" xfId="0" applyFont="1" applyBorder="1"/>
    <xf numFmtId="0" fontId="51" fillId="60" borderId="329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3" xfId="0" applyNumberFormat="1" applyFont="1" applyFill="1" applyBorder="1"/>
    <xf numFmtId="4" fontId="122" fillId="60" borderId="227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3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4" xfId="0" applyNumberFormat="1" applyFont="1" applyFill="1" applyBorder="1" applyAlignment="1">
      <alignment horizontal="right" vertical="center"/>
    </xf>
    <xf numFmtId="4" fontId="123" fillId="64" borderId="326" xfId="0" applyNumberFormat="1" applyFont="1" applyFill="1" applyBorder="1" applyAlignment="1">
      <alignment horizontal="right" vertical="center"/>
    </xf>
    <xf numFmtId="4" fontId="122" fillId="60" borderId="341" xfId="0" applyNumberFormat="1" applyFont="1" applyFill="1" applyBorder="1" applyAlignment="1">
      <alignment horizontal="center"/>
    </xf>
    <xf numFmtId="4" fontId="122" fillId="60" borderId="340" xfId="0" applyNumberFormat="1" applyFont="1" applyFill="1" applyBorder="1" applyAlignment="1">
      <alignment horizontal="center"/>
    </xf>
    <xf numFmtId="4" fontId="122" fillId="60" borderId="213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3" xfId="0" applyNumberFormat="1" applyFont="1" applyFill="1" applyBorder="1"/>
    <xf numFmtId="4" fontId="122" fillId="59" borderId="231" xfId="0" applyNumberFormat="1" applyFont="1" applyFill="1" applyBorder="1" applyAlignment="1">
      <alignment vertical="center"/>
    </xf>
    <xf numFmtId="4" fontId="131" fillId="29" borderId="215" xfId="0" applyNumberFormat="1" applyFont="1" applyFill="1" applyBorder="1"/>
    <xf numFmtId="4" fontId="131" fillId="29" borderId="350" xfId="0" applyNumberFormat="1" applyFont="1" applyFill="1" applyBorder="1"/>
    <xf numFmtId="4" fontId="131" fillId="29" borderId="303" xfId="0" applyNumberFormat="1" applyFont="1" applyFill="1" applyBorder="1"/>
    <xf numFmtId="4" fontId="137" fillId="29" borderId="231" xfId="0" applyNumberFormat="1" applyFont="1" applyFill="1" applyBorder="1" applyAlignment="1">
      <alignment vertical="center"/>
    </xf>
    <xf numFmtId="4" fontId="137" fillId="29" borderId="215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3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2" fillId="29" borderId="349" xfId="0" applyNumberFormat="1" applyFont="1" applyFill="1" applyBorder="1" applyAlignment="1">
      <alignment horizontal="center"/>
    </xf>
    <xf numFmtId="4" fontId="124" fillId="29" borderId="303" xfId="0" applyNumberFormat="1" applyFont="1" applyFill="1" applyBorder="1" applyAlignment="1">
      <alignment horizontal="center"/>
    </xf>
    <xf numFmtId="4" fontId="124" fillId="29" borderId="215" xfId="0" applyNumberFormat="1" applyFont="1" applyFill="1" applyBorder="1" applyAlignment="1">
      <alignment horizontal="center"/>
    </xf>
    <xf numFmtId="4" fontId="145" fillId="59" borderId="215" xfId="0" applyNumberFormat="1" applyFont="1" applyFill="1" applyBorder="1" applyAlignment="1">
      <alignment vertical="center"/>
    </xf>
    <xf numFmtId="4" fontId="145" fillId="59" borderId="350" xfId="0" applyNumberFormat="1" applyFont="1" applyFill="1" applyBorder="1" applyAlignment="1">
      <alignment vertical="center"/>
    </xf>
    <xf numFmtId="4" fontId="145" fillId="59" borderId="193" xfId="0" applyNumberFormat="1" applyFont="1" applyFill="1" applyBorder="1" applyAlignment="1">
      <alignment vertical="center"/>
    </xf>
    <xf numFmtId="4" fontId="123" fillId="0" borderId="233" xfId="0" applyNumberFormat="1" applyFont="1" applyBorder="1" applyAlignment="1">
      <alignment vertical="center"/>
    </xf>
    <xf numFmtId="4" fontId="142" fillId="0" borderId="233" xfId="0" applyNumberFormat="1" applyFont="1" applyBorder="1" applyAlignment="1">
      <alignment vertical="center"/>
    </xf>
    <xf numFmtId="4" fontId="122" fillId="0" borderId="317" xfId="0" applyNumberFormat="1" applyFont="1" applyFill="1" applyBorder="1" applyAlignment="1">
      <alignment vertical="center"/>
    </xf>
    <xf numFmtId="0" fontId="46" fillId="0" borderId="318" xfId="0" applyFont="1" applyBorder="1"/>
    <xf numFmtId="4" fontId="122" fillId="0" borderId="302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4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4" xfId="0" applyNumberFormat="1" applyFont="1" applyBorder="1"/>
    <xf numFmtId="4" fontId="103" fillId="0" borderId="197" xfId="0" applyNumberFormat="1" applyFont="1" applyBorder="1"/>
    <xf numFmtId="4" fontId="137" fillId="0" borderId="54" xfId="0" applyNumberFormat="1" applyFont="1" applyBorder="1"/>
    <xf numFmtId="4" fontId="103" fillId="64" borderId="207" xfId="0" applyNumberFormat="1" applyFont="1" applyFill="1" applyBorder="1"/>
    <xf numFmtId="4" fontId="137" fillId="0" borderId="211" xfId="0" applyNumberFormat="1" applyFont="1" applyBorder="1" applyAlignment="1">
      <alignment horizontal="right"/>
    </xf>
    <xf numFmtId="4" fontId="103" fillId="0" borderId="207" xfId="0" applyNumberFormat="1" applyFont="1" applyBorder="1"/>
    <xf numFmtId="4" fontId="103" fillId="0" borderId="211" xfId="0" applyNumberFormat="1" applyFont="1" applyBorder="1"/>
    <xf numFmtId="4" fontId="103" fillId="0" borderId="191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345" xfId="0" applyNumberFormat="1" applyFont="1" applyBorder="1"/>
    <xf numFmtId="4" fontId="103" fillId="0" borderId="345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2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1" borderId="292" xfId="0" applyNumberFormat="1" applyFont="1" applyFill="1" applyBorder="1" applyAlignment="1">
      <alignment horizontal="center" vertical="center" wrapText="1"/>
    </xf>
    <xf numFmtId="2" fontId="51" fillId="60" borderId="329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4" xfId="0" applyNumberFormat="1" applyFont="1" applyBorder="1"/>
    <xf numFmtId="4" fontId="122" fillId="61" borderId="321" xfId="0" applyNumberFormat="1" applyFont="1" applyFill="1" applyBorder="1" applyAlignment="1">
      <alignment horizontal="right" vertical="center"/>
    </xf>
    <xf numFmtId="4" fontId="122" fillId="61" borderId="320" xfId="0" applyNumberFormat="1" applyFont="1" applyFill="1" applyBorder="1" applyAlignment="1">
      <alignment horizontal="right" vertical="center"/>
    </xf>
    <xf numFmtId="4" fontId="122" fillId="60" borderId="291" xfId="0" applyNumberFormat="1" applyFont="1" applyFill="1" applyBorder="1" applyAlignment="1"/>
    <xf numFmtId="4" fontId="122" fillId="60" borderId="352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4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91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4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91" xfId="0" applyNumberFormat="1" applyFont="1" applyFill="1" applyBorder="1" applyAlignment="1"/>
    <xf numFmtId="4" fontId="122" fillId="62" borderId="296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4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40" xfId="0" applyNumberFormat="1" applyFont="1" applyFill="1" applyBorder="1"/>
    <xf numFmtId="4" fontId="131" fillId="62" borderId="374" xfId="0" applyNumberFormat="1" applyFont="1" applyFill="1" applyBorder="1"/>
    <xf numFmtId="4" fontId="127" fillId="59" borderId="341" xfId="0" applyNumberFormat="1" applyFont="1" applyFill="1" applyBorder="1"/>
    <xf numFmtId="4" fontId="131" fillId="59" borderId="375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7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5" xfId="0" applyNumberFormat="1" applyFont="1" applyFill="1" applyBorder="1" applyAlignment="1">
      <alignment horizontal="right" vertical="center"/>
    </xf>
    <xf numFmtId="4" fontId="123" fillId="64" borderId="376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7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80" xfId="0" applyNumberFormat="1" applyFont="1" applyFill="1" applyBorder="1" applyAlignment="1">
      <alignment horizontal="right" vertical="center"/>
    </xf>
    <xf numFmtId="4" fontId="123" fillId="0" borderId="381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7" xfId="0" applyNumberFormat="1" applyFont="1" applyFill="1" applyBorder="1" applyAlignment="1">
      <alignment vertical="center"/>
    </xf>
    <xf numFmtId="4" fontId="122" fillId="0" borderId="297" xfId="0" applyNumberFormat="1" applyFont="1" applyBorder="1"/>
    <xf numFmtId="4" fontId="122" fillId="64" borderId="297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30" xfId="0" applyNumberFormat="1" applyFont="1" applyFill="1" applyBorder="1" applyAlignment="1">
      <alignment vertical="center"/>
    </xf>
    <xf numFmtId="4" fontId="122" fillId="60" borderId="212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2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21" xfId="0" applyNumberFormat="1" applyFont="1" applyFill="1" applyBorder="1" applyAlignment="1">
      <alignment horizontal="center" vertical="center"/>
    </xf>
    <xf numFmtId="2" fontId="47" fillId="59" borderId="320" xfId="0" applyNumberFormat="1" applyFont="1" applyFill="1" applyBorder="1" applyAlignment="1">
      <alignment horizontal="center" vertical="center"/>
    </xf>
    <xf numFmtId="2" fontId="51" fillId="59" borderId="375" xfId="0" applyNumberFormat="1" applyFont="1" applyFill="1" applyBorder="1" applyAlignment="1">
      <alignment horizontal="center" vertical="center" wrapText="1"/>
    </xf>
    <xf numFmtId="2" fontId="51" fillId="62" borderId="321" xfId="0" applyNumberFormat="1" applyFont="1" applyFill="1" applyBorder="1" applyAlignment="1">
      <alignment horizontal="center" vertical="center"/>
    </xf>
    <xf numFmtId="2" fontId="51" fillId="62" borderId="320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4" fontId="123" fillId="64" borderId="297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5" xfId="0" applyNumberFormat="1" applyFont="1" applyFill="1" applyBorder="1"/>
    <xf numFmtId="4" fontId="122" fillId="59" borderId="289" xfId="0" applyNumberFormat="1" applyFont="1" applyFill="1" applyBorder="1" applyAlignment="1"/>
    <xf numFmtId="4" fontId="122" fillId="59" borderId="230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31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5" xfId="0" applyNumberFormat="1" applyFont="1" applyFill="1" applyBorder="1"/>
    <xf numFmtId="4" fontId="122" fillId="60" borderId="230" xfId="0" applyNumberFormat="1" applyFont="1" applyFill="1" applyBorder="1"/>
    <xf numFmtId="4" fontId="122" fillId="60" borderId="235" xfId="0" applyNumberFormat="1" applyFont="1" applyFill="1" applyBorder="1"/>
    <xf numFmtId="4" fontId="122" fillId="60" borderId="205" xfId="0" applyNumberFormat="1" applyFont="1" applyFill="1" applyBorder="1"/>
    <xf numFmtId="4" fontId="131" fillId="60" borderId="235" xfId="0" applyNumberFormat="1" applyFont="1" applyFill="1" applyBorder="1"/>
    <xf numFmtId="4" fontId="122" fillId="60" borderId="212" xfId="0" applyNumberFormat="1" applyFont="1" applyFill="1" applyBorder="1"/>
    <xf numFmtId="4" fontId="131" fillId="60" borderId="187" xfId="0" applyNumberFormat="1" applyFont="1" applyFill="1" applyBorder="1"/>
    <xf numFmtId="4" fontId="103" fillId="60" borderId="212" xfId="0" applyNumberFormat="1" applyFont="1" applyFill="1" applyBorder="1"/>
    <xf numFmtId="4" fontId="122" fillId="60" borderId="230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7" xfId="1" applyNumberFormat="1" applyFont="1" applyFill="1" applyBorder="1" applyAlignment="1"/>
    <xf numFmtId="0" fontId="49" fillId="0" borderId="298" xfId="0" applyFont="1" applyBorder="1" applyAlignment="1">
      <alignment horizontal="center"/>
    </xf>
    <xf numFmtId="4" fontId="122" fillId="60" borderId="374" xfId="0" applyNumberFormat="1" applyFont="1" applyFill="1" applyBorder="1"/>
    <xf numFmtId="4" fontId="122" fillId="0" borderId="304" xfId="0" applyNumberFormat="1" applyFont="1" applyBorder="1"/>
    <xf numFmtId="4" fontId="122" fillId="0" borderId="312" xfId="0" applyNumberFormat="1" applyFont="1" applyBorder="1" applyAlignment="1"/>
    <xf numFmtId="4" fontId="123" fillId="64" borderId="306" xfId="0" applyNumberFormat="1" applyFont="1" applyFill="1" applyBorder="1" applyAlignment="1">
      <alignment horizontal="right" vertical="center"/>
    </xf>
    <xf numFmtId="4" fontId="123" fillId="64" borderId="362" xfId="0" applyNumberFormat="1" applyFont="1" applyFill="1" applyBorder="1" applyAlignment="1">
      <alignment horizontal="right" vertical="center"/>
    </xf>
    <xf numFmtId="4" fontId="122" fillId="84" borderId="331" xfId="0" applyNumberFormat="1" applyFont="1" applyFill="1" applyBorder="1" applyAlignment="1"/>
    <xf numFmtId="4" fontId="122" fillId="84" borderId="306" xfId="0" applyNumberFormat="1" applyFont="1" applyFill="1" applyBorder="1" applyAlignment="1">
      <alignment horizontal="center"/>
    </xf>
    <xf numFmtId="4" fontId="122" fillId="84" borderId="319" xfId="0" applyNumberFormat="1" applyFont="1" applyFill="1" applyBorder="1" applyAlignment="1">
      <alignment horizontal="center"/>
    </xf>
    <xf numFmtId="4" fontId="123" fillId="84" borderId="367" xfId="0" applyNumberFormat="1" applyFont="1" applyFill="1" applyBorder="1" applyAlignment="1">
      <alignment horizontal="right" vertical="center"/>
    </xf>
    <xf numFmtId="4" fontId="123" fillId="84" borderId="368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2" xfId="0" applyNumberFormat="1" applyFont="1" applyFill="1" applyBorder="1" applyAlignment="1">
      <alignment horizontal="right"/>
    </xf>
    <xf numFmtId="4" fontId="122" fillId="59" borderId="375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5" xfId="0" applyNumberFormat="1" applyFont="1" applyFill="1" applyBorder="1" applyAlignment="1">
      <alignment horizontal="right"/>
    </xf>
    <xf numFmtId="4" fontId="122" fillId="59" borderId="290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21" xfId="0" applyNumberFormat="1" applyFont="1" applyFill="1" applyBorder="1" applyAlignment="1"/>
    <xf numFmtId="4" fontId="122" fillId="62" borderId="352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7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2" xfId="0" applyNumberFormat="1" applyFont="1" applyFill="1" applyBorder="1" applyAlignment="1">
      <alignment vertical="center"/>
    </xf>
    <xf numFmtId="4" fontId="122" fillId="84" borderId="299" xfId="0" applyNumberFormat="1" applyFont="1" applyFill="1" applyBorder="1" applyAlignment="1">
      <alignment vertical="center"/>
    </xf>
    <xf numFmtId="4" fontId="122" fillId="84" borderId="319" xfId="0" applyNumberFormat="1" applyFont="1" applyFill="1" applyBorder="1" applyAlignment="1">
      <alignment vertical="center"/>
    </xf>
    <xf numFmtId="4" fontId="122" fillId="84" borderId="299" xfId="0" applyNumberFormat="1" applyFont="1" applyFill="1" applyBorder="1" applyAlignment="1"/>
    <xf numFmtId="4" fontId="122" fillId="84" borderId="312" xfId="0" applyNumberFormat="1" applyFont="1" applyFill="1" applyBorder="1" applyAlignment="1"/>
    <xf numFmtId="4" fontId="122" fillId="84" borderId="319" xfId="0" applyNumberFormat="1" applyFont="1" applyFill="1" applyBorder="1" applyAlignment="1"/>
    <xf numFmtId="3" fontId="123" fillId="64" borderId="194" xfId="1" applyNumberFormat="1" applyFont="1" applyFill="1" applyBorder="1" applyAlignment="1">
      <alignment horizontal="center" vertical="center"/>
    </xf>
    <xf numFmtId="4" fontId="123" fillId="64" borderId="194" xfId="1" applyNumberFormat="1" applyFont="1" applyFill="1" applyBorder="1" applyAlignment="1">
      <alignment vertical="center"/>
    </xf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8" xfId="0" applyNumberFormat="1" applyFont="1" applyFill="1" applyBorder="1" applyAlignment="1">
      <alignment horizontal="center" vertical="center"/>
    </xf>
    <xf numFmtId="0" fontId="51" fillId="59" borderId="332" xfId="0" applyFont="1" applyFill="1" applyBorder="1" applyAlignment="1">
      <alignment horizontal="center" vertical="center" wrapText="1"/>
    </xf>
    <xf numFmtId="4" fontId="123" fillId="0" borderId="298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4" xfId="0" applyNumberFormat="1" applyFont="1" applyFill="1" applyBorder="1"/>
    <xf numFmtId="4" fontId="46" fillId="84" borderId="319" xfId="0" applyNumberFormat="1" applyFont="1" applyFill="1" applyBorder="1"/>
    <xf numFmtId="4" fontId="46" fillId="84" borderId="306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4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7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31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91" xfId="0" applyNumberFormat="1" applyFont="1" applyFill="1" applyBorder="1" applyAlignment="1">
      <alignment vertical="center"/>
    </xf>
    <xf numFmtId="0" fontId="46" fillId="0" borderId="298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90" xfId="0" applyNumberFormat="1" applyFont="1" applyFill="1" applyBorder="1"/>
    <xf numFmtId="4" fontId="122" fillId="59" borderId="230" xfId="0" applyNumberFormat="1" applyFont="1" applyFill="1" applyBorder="1"/>
    <xf numFmtId="4" fontId="122" fillId="59" borderId="187" xfId="0" applyNumberFormat="1" applyFont="1" applyFill="1" applyBorder="1"/>
    <xf numFmtId="4" fontId="122" fillId="59" borderId="205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03" fillId="0" borderId="205" xfId="0" applyNumberFormat="1" applyFont="1" applyBorder="1"/>
    <xf numFmtId="4" fontId="137" fillId="0" borderId="187" xfId="0" applyNumberFormat="1" applyFont="1" applyBorder="1" applyAlignment="1">
      <alignment horizontal="right"/>
    </xf>
    <xf numFmtId="4" fontId="123" fillId="64" borderId="305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40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23" fillId="64" borderId="341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85" xfId="0" applyNumberFormat="1" applyFont="1" applyFill="1" applyBorder="1" applyAlignment="1">
      <alignment horizontal="right" vertical="center"/>
    </xf>
    <xf numFmtId="4" fontId="123" fillId="64" borderId="386" xfId="0" applyNumberFormat="1" applyFont="1" applyFill="1" applyBorder="1" applyAlignment="1">
      <alignment horizontal="right" vertical="center"/>
    </xf>
    <xf numFmtId="4" fontId="131" fillId="59" borderId="214" xfId="0" applyNumberFormat="1" applyFont="1" applyFill="1" applyBorder="1"/>
    <xf numFmtId="4" fontId="122" fillId="59" borderId="213" xfId="0" applyNumberFormat="1" applyFont="1" applyFill="1" applyBorder="1"/>
    <xf numFmtId="4" fontId="122" fillId="60" borderId="352" xfId="0" applyNumberFormat="1" applyFont="1" applyFill="1" applyBorder="1" applyAlignment="1">
      <alignment horizontal="right"/>
    </xf>
    <xf numFmtId="4" fontId="122" fillId="60" borderId="374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2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7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7" xfId="0" applyNumberFormat="1" applyFont="1" applyFill="1" applyBorder="1"/>
    <xf numFmtId="4" fontId="131" fillId="61" borderId="178" xfId="0" applyNumberFormat="1" applyFont="1" applyFill="1" applyBorder="1"/>
    <xf numFmtId="4" fontId="123" fillId="35" borderId="292" xfId="0" applyNumberFormat="1" applyFont="1" applyFill="1" applyBorder="1" applyAlignment="1">
      <alignment horizontal="center" vertical="center"/>
    </xf>
    <xf numFmtId="4" fontId="122" fillId="0" borderId="294" xfId="0" applyNumberFormat="1" applyFont="1" applyFill="1" applyBorder="1" applyAlignment="1">
      <alignment vertical="center"/>
    </xf>
    <xf numFmtId="4" fontId="46" fillId="0" borderId="329" xfId="0" applyNumberFormat="1" applyFont="1" applyBorder="1" applyAlignment="1">
      <alignment vertical="center"/>
    </xf>
    <xf numFmtId="4" fontId="122" fillId="59" borderId="302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2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4" xfId="0" applyNumberFormat="1" applyFont="1" applyFill="1" applyBorder="1"/>
    <xf numFmtId="4" fontId="122" fillId="59" borderId="341" xfId="0" applyNumberFormat="1" applyFont="1" applyFill="1" applyBorder="1"/>
    <xf numFmtId="4" fontId="122" fillId="59" borderId="324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4" xfId="0" applyNumberFormat="1" applyFont="1" applyFill="1" applyBorder="1"/>
    <xf numFmtId="4" fontId="122" fillId="59" borderId="302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4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91" xfId="0" applyNumberFormat="1" applyFont="1" applyFill="1" applyBorder="1" applyAlignment="1">
      <alignment horizontal="center"/>
    </xf>
    <xf numFmtId="4" fontId="122" fillId="59" borderId="339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4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7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8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9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8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6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6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4" fontId="123" fillId="64" borderId="297" xfId="1" applyNumberFormat="1" applyFont="1" applyFill="1" applyBorder="1" applyAlignment="1"/>
    <xf numFmtId="0" fontId="141" fillId="0" borderId="336" xfId="0" applyFont="1" applyBorder="1" applyAlignment="1">
      <alignment vertical="center"/>
    </xf>
    <xf numFmtId="0" fontId="131" fillId="0" borderId="206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3" xfId="0" applyNumberFormat="1" applyFont="1" applyFill="1" applyBorder="1" applyAlignment="1">
      <alignment horizontal="right" vertical="center"/>
    </xf>
    <xf numFmtId="4" fontId="122" fillId="60" borderId="302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5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7" xfId="0" applyNumberFormat="1" applyFont="1" applyFill="1" applyBorder="1" applyAlignment="1">
      <alignment horizontal="right" vertical="center"/>
    </xf>
    <xf numFmtId="4" fontId="122" fillId="61" borderId="292" xfId="0" applyNumberFormat="1" applyFont="1" applyFill="1" applyBorder="1" applyAlignment="1"/>
    <xf numFmtId="4" fontId="122" fillId="61" borderId="325" xfId="0" applyNumberFormat="1" applyFont="1" applyFill="1" applyBorder="1" applyAlignment="1">
      <alignment horizontal="right"/>
    </xf>
    <xf numFmtId="4" fontId="122" fillId="61" borderId="313" xfId="0" applyNumberFormat="1" applyFont="1" applyFill="1" applyBorder="1" applyAlignment="1">
      <alignment horizontal="right"/>
    </xf>
    <xf numFmtId="4" fontId="122" fillId="61" borderId="290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7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8" xfId="0" applyNumberFormat="1" applyFont="1" applyFill="1" applyBorder="1" applyAlignment="1"/>
    <xf numFmtId="4" fontId="123" fillId="0" borderId="292" xfId="0" applyNumberFormat="1" applyFont="1" applyFill="1" applyBorder="1" applyAlignment="1">
      <alignment vertical="center"/>
    </xf>
    <xf numFmtId="4" fontId="123" fillId="64" borderId="297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21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4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4" xfId="0" applyNumberFormat="1" applyFont="1" applyFill="1" applyBorder="1"/>
    <xf numFmtId="4" fontId="123" fillId="64" borderId="324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8" xfId="0" applyFont="1" applyFill="1" applyBorder="1" applyAlignment="1">
      <alignment horizontal="center"/>
    </xf>
    <xf numFmtId="4" fontId="123" fillId="64" borderId="318" xfId="0" applyNumberFormat="1" applyFont="1" applyFill="1" applyBorder="1" applyAlignment="1">
      <alignment horizontal="center"/>
    </xf>
    <xf numFmtId="0" fontId="123" fillId="64" borderId="318" xfId="0" applyFont="1" applyFill="1" applyBorder="1" applyAlignment="1">
      <alignment horizontal="center"/>
    </xf>
    <xf numFmtId="3" fontId="123" fillId="64" borderId="318" xfId="0" applyNumberFormat="1" applyFont="1" applyFill="1" applyBorder="1"/>
    <xf numFmtId="4" fontId="123" fillId="64" borderId="318" xfId="0" applyNumberFormat="1" applyFont="1" applyFill="1" applyBorder="1"/>
    <xf numFmtId="3" fontId="123" fillId="64" borderId="318" xfId="0" applyNumberFormat="1" applyFont="1" applyFill="1" applyBorder="1" applyAlignment="1">
      <alignment horizontal="center"/>
    </xf>
    <xf numFmtId="0" fontId="123" fillId="64" borderId="329" xfId="0" applyFont="1" applyFill="1" applyBorder="1" applyAlignment="1">
      <alignment horizontal="center"/>
    </xf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4" borderId="391" xfId="0" applyNumberFormat="1" applyFont="1" applyFill="1" applyBorder="1"/>
    <xf numFmtId="4" fontId="123" fillId="64" borderId="392" xfId="0" applyNumberFormat="1" applyFont="1" applyFill="1" applyBorder="1"/>
    <xf numFmtId="4" fontId="123" fillId="62" borderId="390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4" xfId="0" applyNumberFormat="1" applyFont="1" applyFill="1" applyBorder="1" applyAlignment="1">
      <alignment horizontal="center"/>
    </xf>
    <xf numFmtId="3" fontId="123" fillId="35" borderId="321" xfId="0" applyNumberFormat="1" applyFont="1" applyFill="1" applyBorder="1" applyAlignment="1">
      <alignment horizontal="center"/>
    </xf>
    <xf numFmtId="3" fontId="127" fillId="0" borderId="206" xfId="0" applyNumberFormat="1" applyFont="1" applyBorder="1" applyAlignment="1">
      <alignment horizontal="right"/>
    </xf>
    <xf numFmtId="4" fontId="131" fillId="59" borderId="290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90" xfId="0" applyNumberFormat="1" applyFont="1" applyFill="1" applyBorder="1"/>
    <xf numFmtId="4" fontId="133" fillId="0" borderId="364" xfId="0" applyNumberFormat="1" applyFont="1" applyBorder="1" applyAlignment="1">
      <alignment horizontal="center" vertical="center"/>
    </xf>
    <xf numFmtId="4" fontId="122" fillId="64" borderId="314" xfId="0" applyNumberFormat="1" applyFont="1" applyFill="1" applyBorder="1" applyAlignment="1"/>
    <xf numFmtId="4" fontId="131" fillId="0" borderId="20" xfId="0" applyNumberFormat="1" applyFont="1" applyBorder="1"/>
    <xf numFmtId="0" fontId="131" fillId="0" borderId="206" xfId="0" applyFont="1" applyBorder="1"/>
    <xf numFmtId="4" fontId="131" fillId="0" borderId="358" xfId="0" applyNumberFormat="1" applyFont="1" applyFill="1" applyBorder="1" applyAlignment="1"/>
    <xf numFmtId="0" fontId="131" fillId="0" borderId="295" xfId="0" applyFont="1" applyBorder="1"/>
    <xf numFmtId="4" fontId="131" fillId="0" borderId="22" xfId="0" applyNumberFormat="1" applyFont="1" applyBorder="1"/>
    <xf numFmtId="3" fontId="132" fillId="0" borderId="298" xfId="0" applyNumberFormat="1" applyFont="1" applyFill="1" applyBorder="1" applyAlignment="1">
      <alignment horizontal="right" vertical="center"/>
    </xf>
    <xf numFmtId="4" fontId="132" fillId="64" borderId="298" xfId="0" applyNumberFormat="1" applyFont="1" applyFill="1" applyBorder="1" applyAlignment="1">
      <alignment horizontal="right"/>
    </xf>
    <xf numFmtId="4" fontId="132" fillId="64" borderId="298" xfId="0" applyNumberFormat="1" applyFont="1" applyFill="1" applyBorder="1" applyAlignment="1">
      <alignment horizontal="right" vertical="center"/>
    </xf>
    <xf numFmtId="4" fontId="131" fillId="60" borderId="208" xfId="0" applyNumberFormat="1" applyFont="1" applyFill="1" applyBorder="1"/>
    <xf numFmtId="4" fontId="131" fillId="60" borderId="200" xfId="0" applyNumberFormat="1" applyFont="1" applyFill="1" applyBorder="1"/>
    <xf numFmtId="4" fontId="122" fillId="0" borderId="318" xfId="0" applyNumberFormat="1" applyFont="1" applyBorder="1" applyAlignment="1">
      <alignment horizontal="right" vertical="center"/>
    </xf>
    <xf numFmtId="4" fontId="122" fillId="0" borderId="291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11" xfId="0" applyNumberFormat="1" applyFont="1" applyFill="1" applyBorder="1" applyAlignment="1">
      <alignment horizontal="right" vertical="center"/>
    </xf>
    <xf numFmtId="4" fontId="131" fillId="29" borderId="348" xfId="0" applyNumberFormat="1" applyFont="1" applyFill="1" applyBorder="1"/>
    <xf numFmtId="4" fontId="131" fillId="64" borderId="314" xfId="0" applyNumberFormat="1" applyFont="1" applyFill="1" applyBorder="1" applyAlignment="1"/>
    <xf numFmtId="2" fontId="131" fillId="0" borderId="17" xfId="0" applyNumberFormat="1" applyFont="1" applyBorder="1"/>
    <xf numFmtId="4" fontId="131" fillId="0" borderId="187" xfId="0" applyNumberFormat="1" applyFont="1" applyBorder="1"/>
    <xf numFmtId="4" fontId="137" fillId="0" borderId="213" xfId="0" applyNumberFormat="1" applyFont="1" applyBorder="1"/>
    <xf numFmtId="0" fontId="137" fillId="0" borderId="319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4" xfId="0" applyFont="1" applyBorder="1"/>
    <xf numFmtId="0" fontId="46" fillId="0" borderId="0" xfId="0" applyFont="1" applyBorder="1"/>
    <xf numFmtId="4" fontId="127" fillId="64" borderId="358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2" xfId="0" applyNumberFormat="1" applyFont="1" applyFill="1" applyBorder="1"/>
    <xf numFmtId="3" fontId="122" fillId="0" borderId="160" xfId="0" applyNumberFormat="1" applyFont="1" applyBorder="1"/>
    <xf numFmtId="4" fontId="122" fillId="0" borderId="212" xfId="0" applyNumberFormat="1" applyFont="1" applyBorder="1"/>
    <xf numFmtId="4" fontId="122" fillId="0" borderId="211" xfId="0" applyNumberFormat="1" applyFont="1" applyBorder="1"/>
    <xf numFmtId="4" fontId="122" fillId="59" borderId="178" xfId="0" applyNumberFormat="1" applyFont="1" applyFill="1" applyBorder="1"/>
    <xf numFmtId="3" fontId="122" fillId="0" borderId="281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3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0" borderId="345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5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81" xfId="0" applyNumberFormat="1" applyFont="1" applyFill="1" applyBorder="1"/>
    <xf numFmtId="4" fontId="131" fillId="61" borderId="305" xfId="0" applyNumberFormat="1" applyFont="1" applyFill="1" applyBorder="1"/>
    <xf numFmtId="4" fontId="122" fillId="61" borderId="19" xfId="0" applyNumberFormat="1" applyFont="1" applyFill="1" applyBorder="1"/>
    <xf numFmtId="4" fontId="122" fillId="60" borderId="374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3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4" fontId="131" fillId="0" borderId="54" xfId="0" applyNumberFormat="1" applyFont="1" applyBorder="1"/>
    <xf numFmtId="4" fontId="103" fillId="64" borderId="187" xfId="0" applyNumberFormat="1" applyFont="1" applyFill="1" applyBorder="1"/>
    <xf numFmtId="0" fontId="131" fillId="0" borderId="69" xfId="0" applyFont="1" applyBorder="1" applyAlignment="1">
      <alignment horizontal="center"/>
    </xf>
    <xf numFmtId="4" fontId="131" fillId="0" borderId="394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37" fillId="0" borderId="312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64" borderId="393" xfId="0" applyNumberFormat="1" applyFont="1" applyFill="1" applyBorder="1"/>
    <xf numFmtId="4" fontId="122" fillId="84" borderId="298" xfId="0" applyNumberFormat="1" applyFont="1" applyFill="1" applyBorder="1" applyAlignment="1"/>
    <xf numFmtId="4" fontId="122" fillId="84" borderId="300" xfId="0" applyNumberFormat="1" applyFont="1" applyFill="1" applyBorder="1" applyAlignment="1">
      <alignment horizontal="right"/>
    </xf>
    <xf numFmtId="4" fontId="122" fillId="84" borderId="343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4" xfId="0" applyNumberFormat="1" applyFont="1" applyFill="1" applyBorder="1"/>
    <xf numFmtId="4" fontId="131" fillId="60" borderId="17" xfId="0" applyNumberFormat="1" applyFont="1" applyFill="1" applyBorder="1"/>
    <xf numFmtId="4" fontId="131" fillId="84" borderId="234" xfId="0" applyNumberFormat="1" applyFont="1" applyFill="1" applyBorder="1" applyAlignment="1">
      <alignment horizontal="right"/>
    </xf>
    <xf numFmtId="4" fontId="131" fillId="84" borderId="300" xfId="0" applyNumberFormat="1" applyFont="1" applyFill="1" applyBorder="1" applyAlignment="1">
      <alignment horizontal="right"/>
    </xf>
    <xf numFmtId="4" fontId="138" fillId="84" borderId="304" xfId="0" applyNumberFormat="1" applyFont="1" applyFill="1" applyBorder="1"/>
    <xf numFmtId="4" fontId="131" fillId="84" borderId="342" xfId="0" applyNumberFormat="1" applyFont="1" applyFill="1" applyBorder="1" applyAlignment="1">
      <alignment horizontal="right"/>
    </xf>
    <xf numFmtId="4" fontId="131" fillId="84" borderId="304" xfId="0" applyNumberFormat="1" applyFont="1" applyFill="1" applyBorder="1"/>
    <xf numFmtId="4" fontId="131" fillId="84" borderId="343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6" xfId="0" applyNumberFormat="1" applyFont="1" applyFill="1" applyBorder="1"/>
    <xf numFmtId="4" fontId="46" fillId="84" borderId="379" xfId="0" applyNumberFormat="1" applyFont="1" applyFill="1" applyBorder="1" applyAlignment="1">
      <alignment horizontal="right"/>
    </xf>
    <xf numFmtId="4" fontId="46" fillId="84" borderId="395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6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6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4" fontId="103" fillId="0" borderId="340" xfId="0" applyNumberFormat="1" applyFont="1" applyBorder="1"/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3" fontId="132" fillId="0" borderId="227" xfId="0" applyNumberFormat="1" applyFont="1" applyBorder="1" applyAlignment="1">
      <alignment horizontal="center" vertical="center"/>
    </xf>
    <xf numFmtId="2" fontId="149" fillId="62" borderId="329" xfId="0" applyNumberFormat="1" applyFont="1" applyFill="1" applyBorder="1" applyAlignment="1">
      <alignment horizontal="center" vertical="center" wrapText="1"/>
    </xf>
    <xf numFmtId="2" fontId="136" fillId="62" borderId="329" xfId="0" applyNumberFormat="1" applyFont="1" applyFill="1" applyBorder="1" applyAlignment="1">
      <alignment horizontal="center" vertical="center"/>
    </xf>
    <xf numFmtId="2" fontId="150" fillId="62" borderId="234" xfId="0" applyNumberFormat="1" applyFont="1" applyFill="1" applyBorder="1" applyAlignment="1">
      <alignment horizontal="center" vertical="center" wrapText="1"/>
    </xf>
    <xf numFmtId="2" fontId="150" fillId="62" borderId="326" xfId="0" applyNumberFormat="1" applyFont="1" applyFill="1" applyBorder="1" applyAlignment="1">
      <alignment horizontal="center" vertical="center" wrapText="1"/>
    </xf>
    <xf numFmtId="2" fontId="150" fillId="62" borderId="300" xfId="0" applyNumberFormat="1" applyFont="1" applyFill="1" applyBorder="1" applyAlignment="1">
      <alignment horizontal="center" vertical="center" wrapText="1"/>
    </xf>
    <xf numFmtId="2" fontId="150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5" xfId="0" applyNumberFormat="1" applyFont="1" applyFill="1" applyBorder="1"/>
    <xf numFmtId="0" fontId="150" fillId="60" borderId="0" xfId="0" applyFont="1" applyFill="1" applyBorder="1" applyAlignment="1">
      <alignment horizontal="center" vertical="center" wrapText="1"/>
    </xf>
    <xf numFmtId="2" fontId="150" fillId="60" borderId="300" xfId="0" applyNumberFormat="1" applyFont="1" applyFill="1" applyBorder="1" applyAlignment="1">
      <alignment horizontal="center" vertical="center" wrapText="1"/>
    </xf>
    <xf numFmtId="2" fontId="150" fillId="60" borderId="292" xfId="0" applyNumberFormat="1" applyFont="1" applyFill="1" applyBorder="1" applyAlignment="1">
      <alignment horizontal="center" vertical="center" wrapText="1"/>
    </xf>
    <xf numFmtId="2" fontId="150" fillId="60" borderId="298" xfId="0" applyNumberFormat="1" applyFont="1" applyFill="1" applyBorder="1" applyAlignment="1">
      <alignment horizontal="center" vertical="center"/>
    </xf>
    <xf numFmtId="2" fontId="150" fillId="60" borderId="329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9" xfId="0" applyNumberFormat="1" applyFont="1" applyFill="1" applyBorder="1" applyAlignment="1">
      <alignment horizontal="center" vertical="center"/>
    </xf>
    <xf numFmtId="2" fontId="149" fillId="61" borderId="300" xfId="0" applyNumberFormat="1" applyFont="1" applyFill="1" applyBorder="1" applyAlignment="1">
      <alignment horizontal="center" vertical="center"/>
    </xf>
    <xf numFmtId="2" fontId="150" fillId="61" borderId="326" xfId="0" applyNumberFormat="1" applyFont="1" applyFill="1" applyBorder="1" applyAlignment="1">
      <alignment horizontal="center" vertical="center" wrapText="1"/>
    </xf>
    <xf numFmtId="2" fontId="150" fillId="61" borderId="54" xfId="0" applyNumberFormat="1" applyFont="1" applyFill="1" applyBorder="1" applyAlignment="1">
      <alignment horizontal="center" vertical="center" wrapText="1"/>
    </xf>
    <xf numFmtId="2" fontId="150" fillId="61" borderId="329" xfId="0" applyNumberFormat="1" applyFont="1" applyFill="1" applyBorder="1" applyAlignment="1">
      <alignment horizontal="center" vertical="center"/>
    </xf>
    <xf numFmtId="2" fontId="150" fillId="61" borderId="327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2" xfId="0" applyNumberFormat="1" applyFont="1" applyFill="1" applyBorder="1"/>
    <xf numFmtId="4" fontId="131" fillId="61" borderId="290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4" xfId="0" applyNumberFormat="1" applyFont="1" applyFill="1" applyBorder="1" applyAlignment="1">
      <alignment horizontal="right"/>
    </xf>
    <xf numFmtId="4" fontId="131" fillId="84" borderId="378" xfId="0" applyNumberFormat="1" applyFont="1" applyFill="1" applyBorder="1"/>
    <xf numFmtId="4" fontId="132" fillId="0" borderId="297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7" xfId="0" applyNumberFormat="1" applyFont="1" applyFill="1" applyBorder="1"/>
    <xf numFmtId="4" fontId="132" fillId="64" borderId="297" xfId="0" applyNumberFormat="1" applyFont="1" applyFill="1" applyBorder="1" applyAlignment="1">
      <alignment vertical="center"/>
    </xf>
    <xf numFmtId="3" fontId="132" fillId="0" borderId="86" xfId="0" applyNumberFormat="1" applyFont="1" applyBorder="1" applyAlignment="1">
      <alignment horizontal="center"/>
    </xf>
    <xf numFmtId="4" fontId="123" fillId="0" borderId="292" xfId="1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7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2" xfId="0" applyNumberFormat="1" applyFont="1" applyFill="1" applyBorder="1" applyAlignment="1">
      <alignment horizontal="center"/>
    </xf>
    <xf numFmtId="0" fontId="49" fillId="0" borderId="331" xfId="0" applyFont="1" applyBorder="1" applyAlignment="1">
      <alignment horizontal="center"/>
    </xf>
    <xf numFmtId="0" fontId="49" fillId="0" borderId="321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40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3" fillId="0" borderId="324" xfId="0" applyNumberFormat="1" applyFont="1" applyBorder="1" applyAlignment="1"/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23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9" xfId="0" applyNumberFormat="1" applyFont="1" applyFill="1" applyBorder="1" applyAlignment="1">
      <alignment vertical="center"/>
    </xf>
    <xf numFmtId="4" fontId="122" fillId="60" borderId="224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8" xfId="0" applyNumberFormat="1" applyFont="1" applyFill="1" applyBorder="1"/>
    <xf numFmtId="2" fontId="122" fillId="59" borderId="151" xfId="0" applyNumberFormat="1" applyFont="1" applyFill="1" applyBorder="1"/>
    <xf numFmtId="2" fontId="122" fillId="59" borderId="293" xfId="0" applyNumberFormat="1" applyFont="1" applyFill="1" applyBorder="1"/>
    <xf numFmtId="2" fontId="122" fillId="59" borderId="166" xfId="0" applyNumberFormat="1" applyFont="1" applyFill="1" applyBorder="1"/>
    <xf numFmtId="2" fontId="122" fillId="59" borderId="225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2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7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7" xfId="0" applyNumberFormat="1" applyFont="1" applyFill="1" applyBorder="1"/>
    <xf numFmtId="2" fontId="123" fillId="61" borderId="176" xfId="0" applyNumberFormat="1" applyFont="1" applyFill="1" applyBorder="1"/>
    <xf numFmtId="4" fontId="122" fillId="59" borderId="291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6" xfId="0" applyNumberFormat="1" applyFont="1" applyFill="1" applyBorder="1"/>
    <xf numFmtId="4" fontId="131" fillId="59" borderId="397" xfId="0" applyNumberFormat="1" applyFont="1" applyFill="1" applyBorder="1"/>
    <xf numFmtId="4" fontId="123" fillId="59" borderId="318" xfId="0" applyNumberFormat="1" applyFont="1" applyFill="1" applyBorder="1"/>
    <xf numFmtId="4" fontId="122" fillId="59" borderId="337" xfId="0" applyNumberFormat="1" applyFont="1" applyFill="1" applyBorder="1"/>
    <xf numFmtId="4" fontId="122" fillId="59" borderId="374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4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7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40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7" xfId="0" applyNumberFormat="1" applyFont="1" applyFill="1" applyBorder="1" applyAlignment="1"/>
    <xf numFmtId="4" fontId="123" fillId="84" borderId="382" xfId="0" applyNumberFormat="1" applyFont="1" applyFill="1" applyBorder="1" applyAlignment="1">
      <alignment horizontal="right"/>
    </xf>
    <xf numFmtId="4" fontId="123" fillId="84" borderId="312" xfId="0" applyNumberFormat="1" applyFont="1" applyFill="1" applyBorder="1" applyAlignment="1">
      <alignment horizontal="right"/>
    </xf>
    <xf numFmtId="4" fontId="123" fillId="84" borderId="319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7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7" xfId="0" applyNumberFormat="1" applyFont="1" applyFill="1" applyBorder="1"/>
    <xf numFmtId="4" fontId="131" fillId="60" borderId="176" xfId="0" applyNumberFormat="1" applyFont="1" applyFill="1" applyBorder="1"/>
    <xf numFmtId="4" fontId="123" fillId="84" borderId="379" xfId="0" applyNumberFormat="1" applyFont="1" applyFill="1" applyBorder="1" applyAlignment="1">
      <alignment horizontal="right"/>
    </xf>
    <xf numFmtId="4" fontId="123" fillId="84" borderId="372" xfId="0" applyNumberFormat="1" applyFont="1" applyFill="1" applyBorder="1" applyAlignment="1">
      <alignment horizontal="right"/>
    </xf>
    <xf numFmtId="4" fontId="123" fillId="84" borderId="378" xfId="0" applyNumberFormat="1" applyFont="1" applyFill="1" applyBorder="1" applyAlignment="1">
      <alignment horizontal="right"/>
    </xf>
    <xf numFmtId="4" fontId="131" fillId="84" borderId="399" xfId="0" applyNumberFormat="1" applyFont="1" applyFill="1" applyBorder="1"/>
    <xf numFmtId="4" fontId="122" fillId="84" borderId="300" xfId="0" applyNumberFormat="1" applyFont="1" applyFill="1" applyBorder="1"/>
    <xf numFmtId="4" fontId="122" fillId="84" borderId="342" xfId="0" applyNumberFormat="1" applyFont="1" applyFill="1" applyBorder="1"/>
    <xf numFmtId="4" fontId="122" fillId="84" borderId="344" xfId="0" applyNumberFormat="1" applyFont="1" applyFill="1" applyBorder="1"/>
    <xf numFmtId="4" fontId="122" fillId="60" borderId="320" xfId="0" applyNumberFormat="1" applyFont="1" applyFill="1" applyBorder="1" applyAlignment="1"/>
    <xf numFmtId="4" fontId="122" fillId="84" borderId="329" xfId="0" applyNumberFormat="1" applyFont="1" applyFill="1" applyBorder="1" applyAlignment="1"/>
    <xf numFmtId="4" fontId="122" fillId="84" borderId="342" xfId="0" applyNumberFormat="1" applyFont="1" applyFill="1" applyBorder="1" applyAlignment="1">
      <alignment horizontal="right"/>
    </xf>
    <xf numFmtId="4" fontId="122" fillId="84" borderId="338" xfId="0" applyNumberFormat="1" applyFont="1" applyFill="1" applyBorder="1" applyAlignment="1">
      <alignment vertical="center"/>
    </xf>
    <xf numFmtId="4" fontId="122" fillId="84" borderId="356" xfId="0" applyNumberFormat="1" applyFont="1" applyFill="1" applyBorder="1" applyAlignment="1">
      <alignment vertical="center"/>
    </xf>
    <xf numFmtId="4" fontId="122" fillId="84" borderId="342" xfId="0" applyNumberFormat="1" applyFont="1" applyFill="1" applyBorder="1" applyAlignment="1">
      <alignment vertical="center"/>
    </xf>
    <xf numFmtId="4" fontId="122" fillId="84" borderId="300" xfId="0" applyNumberFormat="1" applyFont="1" applyFill="1" applyBorder="1" applyAlignment="1"/>
    <xf numFmtId="4" fontId="122" fillId="84" borderId="344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32" fillId="62" borderId="401" xfId="0" applyNumberFormat="1" applyFont="1" applyFill="1" applyBorder="1"/>
    <xf numFmtId="4" fontId="123" fillId="62" borderId="400" xfId="0" applyNumberFormat="1" applyFont="1" applyFill="1" applyBorder="1"/>
    <xf numFmtId="4" fontId="132" fillId="62" borderId="403" xfId="0" applyNumberFormat="1" applyFont="1" applyFill="1" applyBorder="1"/>
    <xf numFmtId="4" fontId="123" fillId="62" borderId="402" xfId="0" applyNumberFormat="1" applyFont="1" applyFill="1" applyBorder="1"/>
    <xf numFmtId="4" fontId="122" fillId="59" borderId="398" xfId="0" applyNumberFormat="1" applyFont="1" applyFill="1" applyBorder="1"/>
    <xf numFmtId="4" fontId="123" fillId="64" borderId="340" xfId="0" applyNumberFormat="1" applyFont="1" applyFill="1" applyBorder="1" applyAlignment="1">
      <alignment horizontal="center"/>
    </xf>
    <xf numFmtId="4" fontId="122" fillId="64" borderId="298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3" xfId="0" applyNumberFormat="1" applyFont="1" applyBorder="1"/>
    <xf numFmtId="4" fontId="122" fillId="0" borderId="298" xfId="0" applyNumberFormat="1" applyFont="1" applyBorder="1" applyAlignment="1"/>
    <xf numFmtId="0" fontId="122" fillId="0" borderId="298" xfId="0" applyFont="1" applyBorder="1" applyAlignment="1">
      <alignment horizontal="right"/>
    </xf>
    <xf numFmtId="0" fontId="122" fillId="64" borderId="298" xfId="0" applyFont="1" applyFill="1" applyBorder="1" applyAlignment="1">
      <alignment vertical="center"/>
    </xf>
    <xf numFmtId="4" fontId="123" fillId="64" borderId="403" xfId="0" applyNumberFormat="1" applyFont="1" applyFill="1" applyBorder="1"/>
    <xf numFmtId="0" fontId="122" fillId="64" borderId="298" xfId="0" applyFont="1" applyFill="1" applyBorder="1"/>
    <xf numFmtId="2" fontId="136" fillId="62" borderId="327" xfId="0" applyNumberFormat="1" applyFont="1" applyFill="1" applyBorder="1" applyAlignment="1">
      <alignment horizontal="center" vertical="center"/>
    </xf>
    <xf numFmtId="2" fontId="47" fillId="60" borderId="327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3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4" fontId="123" fillId="64" borderId="404" xfId="0" applyNumberFormat="1" applyFont="1" applyFill="1" applyBorder="1" applyAlignment="1">
      <alignment vertical="center"/>
    </xf>
    <xf numFmtId="0" fontId="122" fillId="0" borderId="406" xfId="0" applyFont="1" applyBorder="1"/>
    <xf numFmtId="4" fontId="131" fillId="0" borderId="407" xfId="0" applyNumberFormat="1" applyFont="1" applyFill="1" applyBorder="1" applyAlignment="1">
      <alignment horizontal="left" vertical="center" wrapText="1"/>
    </xf>
    <xf numFmtId="0" fontId="131" fillId="0" borderId="407" xfId="0" applyFont="1" applyBorder="1"/>
    <xf numFmtId="4" fontId="123" fillId="35" borderId="404" xfId="0" applyNumberFormat="1" applyFont="1" applyFill="1" applyBorder="1" applyAlignment="1">
      <alignment vertical="center"/>
    </xf>
    <xf numFmtId="4" fontId="123" fillId="0" borderId="404" xfId="0" applyNumberFormat="1" applyFont="1" applyFill="1" applyBorder="1" applyAlignment="1">
      <alignment horizontal="left" vertical="center" wrapText="1"/>
    </xf>
    <xf numFmtId="3" fontId="122" fillId="0" borderId="339" xfId="0" applyNumberFormat="1" applyFont="1" applyBorder="1" applyAlignment="1">
      <alignment horizontal="right"/>
    </xf>
    <xf numFmtId="0" fontId="122" fillId="0" borderId="405" xfId="0" applyFont="1" applyBorder="1"/>
    <xf numFmtId="0" fontId="132" fillId="0" borderId="409" xfId="0" applyFont="1" applyBorder="1" applyAlignment="1">
      <alignment vertical="center"/>
    </xf>
    <xf numFmtId="0" fontId="122" fillId="0" borderId="410" xfId="207" applyFont="1" applyFill="1" applyBorder="1" applyAlignment="1"/>
    <xf numFmtId="4" fontId="123" fillId="0" borderId="409" xfId="0" applyNumberFormat="1" applyFont="1" applyFill="1" applyBorder="1" applyAlignment="1">
      <alignment horizontal="left" vertical="center" wrapText="1"/>
    </xf>
    <xf numFmtId="0" fontId="123" fillId="64" borderId="411" xfId="207" applyFont="1" applyFill="1" applyBorder="1" applyAlignment="1">
      <alignment vertical="center" wrapText="1"/>
    </xf>
    <xf numFmtId="0" fontId="123" fillId="0" borderId="409" xfId="0" applyFont="1" applyFill="1" applyBorder="1" applyAlignment="1">
      <alignment vertical="center"/>
    </xf>
    <xf numFmtId="0" fontId="122" fillId="0" borderId="160" xfId="0" applyFont="1" applyBorder="1"/>
    <xf numFmtId="4" fontId="131" fillId="0" borderId="412" xfId="0" applyNumberFormat="1" applyFont="1" applyFill="1" applyBorder="1" applyAlignment="1"/>
    <xf numFmtId="0" fontId="123" fillId="64" borderId="409" xfId="0" applyFont="1" applyFill="1" applyBorder="1" applyAlignment="1">
      <alignment vertical="center"/>
    </xf>
    <xf numFmtId="0" fontId="123" fillId="64" borderId="413" xfId="0" applyFont="1" applyFill="1" applyBorder="1" applyAlignment="1">
      <alignment vertical="center"/>
    </xf>
    <xf numFmtId="0" fontId="123" fillId="0" borderId="413" xfId="0" applyFont="1" applyFill="1" applyBorder="1" applyAlignment="1">
      <alignment vertical="center" wrapText="1"/>
    </xf>
    <xf numFmtId="3" fontId="132" fillId="35" borderId="339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3" xfId="0" applyNumberFormat="1" applyFont="1" applyBorder="1" applyAlignment="1">
      <alignment horizontal="center" vertical="center"/>
    </xf>
    <xf numFmtId="3" fontId="133" fillId="0" borderId="213" xfId="0" applyNumberFormat="1" applyFont="1" applyBorder="1" applyAlignment="1">
      <alignment horizontal="right" vertical="center"/>
    </xf>
    <xf numFmtId="0" fontId="122" fillId="0" borderId="408" xfId="0" applyFont="1" applyBorder="1"/>
    <xf numFmtId="0" fontId="122" fillId="0" borderId="414" xfId="0" applyFont="1" applyBorder="1"/>
    <xf numFmtId="4" fontId="122" fillId="0" borderId="415" xfId="0" applyNumberFormat="1" applyFont="1" applyFill="1" applyBorder="1"/>
    <xf numFmtId="4" fontId="131" fillId="0" borderId="416" xfId="0" applyNumberFormat="1" applyFont="1" applyFill="1" applyBorder="1"/>
    <xf numFmtId="4" fontId="131" fillId="0" borderId="417" xfId="0" applyNumberFormat="1" applyFont="1" applyFill="1" applyBorder="1"/>
    <xf numFmtId="0" fontId="123" fillId="0" borderId="418" xfId="0" applyFont="1" applyFill="1" applyBorder="1" applyAlignment="1">
      <alignment vertical="center"/>
    </xf>
    <xf numFmtId="0" fontId="123" fillId="0" borderId="413" xfId="0" applyFont="1" applyFill="1" applyBorder="1" applyAlignment="1">
      <alignment vertical="center"/>
    </xf>
    <xf numFmtId="0" fontId="123" fillId="0" borderId="419" xfId="0" applyFont="1" applyFill="1" applyBorder="1" applyAlignment="1">
      <alignment vertical="center"/>
    </xf>
    <xf numFmtId="0" fontId="123" fillId="0" borderId="420" xfId="0" applyFont="1" applyFill="1" applyBorder="1" applyAlignment="1">
      <alignment vertical="center"/>
    </xf>
    <xf numFmtId="3" fontId="123" fillId="0" borderId="421" xfId="0" applyNumberFormat="1" applyFont="1" applyFill="1" applyBorder="1" applyAlignment="1">
      <alignment vertical="center"/>
    </xf>
    <xf numFmtId="3" fontId="123" fillId="0" borderId="421" xfId="0" applyNumberFormat="1" applyFont="1" applyFill="1" applyBorder="1" applyAlignment="1">
      <alignment horizontal="right" vertical="center"/>
    </xf>
    <xf numFmtId="4" fontId="123" fillId="0" borderId="421" xfId="0" applyNumberFormat="1" applyFont="1" applyFill="1" applyBorder="1" applyAlignment="1">
      <alignment vertical="center"/>
    </xf>
    <xf numFmtId="3" fontId="122" fillId="0" borderId="422" xfId="0" applyNumberFormat="1" applyFont="1" applyBorder="1"/>
    <xf numFmtId="0" fontId="123" fillId="0" borderId="409" xfId="0" applyFont="1" applyBorder="1" applyAlignment="1">
      <alignment vertical="center"/>
    </xf>
    <xf numFmtId="0" fontId="122" fillId="0" borderId="410" xfId="0" applyFont="1" applyFill="1" applyBorder="1" applyAlignment="1">
      <alignment vertical="center" wrapText="1"/>
    </xf>
    <xf numFmtId="0" fontId="122" fillId="0" borderId="416" xfId="0" applyFont="1" applyFill="1" applyBorder="1" applyAlignment="1">
      <alignment vertical="center" wrapText="1"/>
    </xf>
    <xf numFmtId="0" fontId="123" fillId="0" borderId="409" xfId="0" applyFont="1" applyFill="1" applyBorder="1" applyAlignment="1">
      <alignment vertical="center" wrapText="1"/>
    </xf>
    <xf numFmtId="4" fontId="133" fillId="0" borderId="423" xfId="0" applyNumberFormat="1" applyFont="1" applyFill="1" applyBorder="1" applyAlignment="1">
      <alignment horizontal="left" vertical="center" wrapText="1"/>
    </xf>
    <xf numFmtId="4" fontId="133" fillId="0" borderId="424" xfId="0" applyNumberFormat="1" applyFont="1" applyFill="1" applyBorder="1" applyAlignment="1">
      <alignment horizontal="left" vertical="center" wrapText="1"/>
    </xf>
    <xf numFmtId="0" fontId="123" fillId="0" borderId="413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9" xfId="0" applyFont="1" applyFill="1" applyBorder="1" applyAlignment="1">
      <alignment wrapText="1"/>
    </xf>
    <xf numFmtId="0" fontId="122" fillId="0" borderId="409" xfId="0" applyFont="1" applyBorder="1" applyAlignment="1">
      <alignment vertical="center"/>
    </xf>
    <xf numFmtId="4" fontId="123" fillId="0" borderId="418" xfId="0" applyNumberFormat="1" applyFont="1" applyBorder="1" applyAlignment="1">
      <alignment wrapText="1"/>
    </xf>
    <xf numFmtId="0" fontId="122" fillId="0" borderId="413" xfId="0" applyFont="1" applyFill="1" applyBorder="1" applyAlignment="1"/>
    <xf numFmtId="0" fontId="137" fillId="0" borderId="408" xfId="0" applyFont="1" applyFill="1" applyBorder="1" applyAlignment="1">
      <alignment horizontal="left"/>
    </xf>
    <xf numFmtId="0" fontId="131" fillId="0" borderId="410" xfId="0" applyFont="1" applyFill="1" applyBorder="1" applyAlignment="1">
      <alignment vertical="center" wrapText="1"/>
    </xf>
    <xf numFmtId="0" fontId="131" fillId="0" borderId="425" xfId="0" applyFont="1" applyFill="1" applyBorder="1" applyAlignment="1">
      <alignment vertical="center" wrapText="1"/>
    </xf>
    <xf numFmtId="0" fontId="132" fillId="64" borderId="409" xfId="0" applyFont="1" applyFill="1" applyBorder="1" applyAlignment="1">
      <alignment horizontal="left" vertical="center"/>
    </xf>
    <xf numFmtId="0" fontId="123" fillId="0" borderId="294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9" xfId="207" applyFont="1" applyFill="1" applyBorder="1" applyAlignment="1"/>
    <xf numFmtId="0" fontId="123" fillId="0" borderId="423" xfId="207" applyFont="1" applyFill="1" applyBorder="1" applyAlignment="1"/>
    <xf numFmtId="0" fontId="123" fillId="0" borderId="411" xfId="207" applyFont="1" applyFill="1" applyBorder="1" applyAlignment="1"/>
    <xf numFmtId="0" fontId="49" fillId="0" borderId="294" xfId="0" applyNumberFormat="1" applyFont="1" applyFill="1" applyBorder="1" applyAlignment="1">
      <alignment horizontal="center"/>
    </xf>
    <xf numFmtId="4" fontId="132" fillId="64" borderId="294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8" xfId="0" applyNumberFormat="1" applyFont="1" applyFill="1" applyBorder="1" applyAlignment="1">
      <alignment horizontal="center"/>
    </xf>
    <xf numFmtId="4" fontId="123" fillId="64" borderId="155" xfId="0" applyNumberFormat="1" applyFont="1" applyFill="1" applyBorder="1"/>
    <xf numFmtId="4" fontId="122" fillId="62" borderId="18" xfId="0" applyNumberFormat="1" applyFont="1" applyFill="1" applyBorder="1"/>
    <xf numFmtId="4" fontId="132" fillId="64" borderId="318" xfId="0" applyNumberFormat="1" applyFont="1" applyFill="1" applyBorder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339" xfId="0" applyNumberFormat="1" applyFont="1" applyFill="1" applyBorder="1"/>
    <xf numFmtId="4" fontId="122" fillId="59" borderId="160" xfId="0" applyNumberFormat="1" applyFont="1" applyFill="1" applyBorder="1"/>
    <xf numFmtId="4" fontId="123" fillId="0" borderId="294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2" fontId="123" fillId="64" borderId="294" xfId="0" applyNumberFormat="1" applyFont="1" applyFill="1" applyBorder="1"/>
    <xf numFmtId="4" fontId="123" fillId="64" borderId="294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2" xfId="0" applyNumberFormat="1" applyFont="1" applyFill="1" applyBorder="1"/>
    <xf numFmtId="4" fontId="122" fillId="60" borderId="382" xfId="0" applyNumberFormat="1" applyFont="1" applyFill="1" applyBorder="1"/>
    <xf numFmtId="4" fontId="123" fillId="64" borderId="341" xfId="0" applyNumberFormat="1" applyFont="1" applyFill="1" applyBorder="1"/>
    <xf numFmtId="4" fontId="122" fillId="61" borderId="339" xfId="0" applyNumberFormat="1" applyFont="1" applyFill="1" applyBorder="1"/>
    <xf numFmtId="4" fontId="122" fillId="61" borderId="30" xfId="0" applyNumberFormat="1" applyFont="1" applyFill="1" applyBorder="1"/>
    <xf numFmtId="4" fontId="122" fillId="61" borderId="166" xfId="0" applyNumberFormat="1" applyFont="1" applyFill="1" applyBorder="1"/>
    <xf numFmtId="2" fontId="123" fillId="64" borderId="294" xfId="0" applyNumberFormat="1" applyFont="1" applyFill="1" applyBorder="1" applyAlignment="1">
      <alignment horizontal="right" vertical="center"/>
    </xf>
    <xf numFmtId="4" fontId="122" fillId="60" borderId="341" xfId="0" applyNumberFormat="1" applyFont="1" applyFill="1" applyBorder="1"/>
    <xf numFmtId="4" fontId="122" fillId="29" borderId="203" xfId="0" applyNumberFormat="1" applyFont="1" applyFill="1" applyBorder="1"/>
    <xf numFmtId="1" fontId="49" fillId="0" borderId="294" xfId="0" applyNumberFormat="1" applyFont="1" applyFill="1" applyBorder="1" applyAlignment="1">
      <alignment horizontal="center" vertical="center"/>
    </xf>
    <xf numFmtId="4" fontId="123" fillId="64" borderId="294" xfId="1" applyNumberFormat="1" applyFont="1" applyFill="1" applyBorder="1" applyAlignment="1">
      <alignment vertical="center"/>
    </xf>
    <xf numFmtId="4" fontId="123" fillId="0" borderId="294" xfId="0" applyNumberFormat="1" applyFont="1" applyBorder="1"/>
    <xf numFmtId="4" fontId="122" fillId="0" borderId="213" xfId="0" applyNumberFormat="1" applyFont="1" applyBorder="1" applyAlignment="1">
      <alignment horizontal="center"/>
    </xf>
    <xf numFmtId="1" fontId="49" fillId="0" borderId="321" xfId="0" applyNumberFormat="1" applyFont="1" applyFill="1" applyBorder="1" applyAlignment="1">
      <alignment horizontal="center" vertical="center"/>
    </xf>
    <xf numFmtId="1" fontId="49" fillId="0" borderId="322" xfId="0" applyNumberFormat="1" applyFont="1" applyFill="1" applyBorder="1" applyAlignment="1">
      <alignment horizontal="center" vertical="center"/>
    </xf>
    <xf numFmtId="4" fontId="123" fillId="64" borderId="322" xfId="1" applyNumberFormat="1" applyFont="1" applyFill="1" applyBorder="1" applyAlignment="1">
      <alignment vertical="center"/>
    </xf>
    <xf numFmtId="4" fontId="122" fillId="0" borderId="208" xfId="0" applyNumberFormat="1" applyFont="1" applyBorder="1"/>
    <xf numFmtId="4" fontId="122" fillId="0" borderId="208" xfId="0" applyNumberFormat="1" applyFont="1" applyFill="1" applyBorder="1" applyAlignment="1"/>
    <xf numFmtId="4" fontId="122" fillId="0" borderId="224" xfId="0" applyNumberFormat="1" applyFont="1" applyBorder="1"/>
    <xf numFmtId="4" fontId="122" fillId="0" borderId="208" xfId="0" applyNumberFormat="1" applyFont="1" applyBorder="1" applyAlignment="1"/>
    <xf numFmtId="4" fontId="122" fillId="0" borderId="224" xfId="0" applyNumberFormat="1" applyFont="1" applyBorder="1" applyAlignment="1">
      <alignment horizontal="right"/>
    </xf>
    <xf numFmtId="4" fontId="123" fillId="0" borderId="322" xfId="1" applyNumberFormat="1" applyFont="1" applyFill="1" applyBorder="1" applyAlignment="1">
      <alignment vertical="center"/>
    </xf>
    <xf numFmtId="4" fontId="123" fillId="35" borderId="294" xfId="1" applyNumberFormat="1" applyFont="1" applyFill="1" applyBorder="1" applyAlignment="1"/>
    <xf numFmtId="4" fontId="122" fillId="0" borderId="304" xfId="0" applyNumberFormat="1" applyFont="1" applyBorder="1" applyAlignment="1"/>
    <xf numFmtId="4" fontId="122" fillId="0" borderId="353" xfId="0" applyNumberFormat="1" applyFont="1" applyBorder="1" applyAlignment="1"/>
    <xf numFmtId="4" fontId="123" fillId="64" borderId="294" xfId="1" applyNumberFormat="1" applyFont="1" applyFill="1" applyBorder="1" applyAlignment="1"/>
    <xf numFmtId="4" fontId="123" fillId="64" borderId="341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0" borderId="294" xfId="0" applyNumberFormat="1" applyFont="1" applyBorder="1" applyAlignment="1"/>
    <xf numFmtId="4" fontId="123" fillId="64" borderId="213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83" borderId="294" xfId="1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318" xfId="0" applyNumberFormat="1" applyFont="1" applyBorder="1" applyAlignment="1"/>
    <xf numFmtId="4" fontId="122" fillId="35" borderId="160" xfId="1" applyNumberFormat="1" applyFont="1" applyFill="1" applyBorder="1" applyAlignment="1"/>
    <xf numFmtId="4" fontId="122" fillId="0" borderId="213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4" xfId="0" applyNumberFormat="1" applyFont="1" applyFill="1" applyBorder="1" applyAlignment="1">
      <alignment horizontal="center" vertical="center"/>
    </xf>
    <xf numFmtId="3" fontId="123" fillId="64" borderId="294" xfId="1" applyNumberFormat="1" applyFont="1" applyFill="1" applyBorder="1" applyAlignment="1"/>
    <xf numFmtId="3" fontId="123" fillId="35" borderId="294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4" xfId="0" applyFont="1" applyBorder="1"/>
    <xf numFmtId="3" fontId="122" fillId="35" borderId="160" xfId="1" applyNumberFormat="1" applyFont="1" applyFill="1" applyBorder="1" applyAlignment="1"/>
    <xf numFmtId="3" fontId="122" fillId="0" borderId="213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3" xfId="0" applyFont="1" applyBorder="1"/>
    <xf numFmtId="4" fontId="49" fillId="0" borderId="294" xfId="0" applyNumberFormat="1" applyFont="1" applyFill="1" applyBorder="1" applyAlignment="1">
      <alignment horizontal="center" vertical="center"/>
    </xf>
    <xf numFmtId="3" fontId="123" fillId="0" borderId="294" xfId="0" applyNumberFormat="1" applyFont="1" applyBorder="1" applyAlignment="1"/>
    <xf numFmtId="3" fontId="123" fillId="0" borderId="166" xfId="0" applyNumberFormat="1" applyFont="1" applyBorder="1" applyAlignment="1"/>
    <xf numFmtId="4" fontId="123" fillId="64" borderId="294" xfId="0" applyNumberFormat="1" applyFont="1" applyFill="1" applyBorder="1" applyAlignment="1">
      <alignment horizontal="right"/>
    </xf>
    <xf numFmtId="2" fontId="123" fillId="0" borderId="294" xfId="0" applyNumberFormat="1" applyFont="1" applyBorder="1" applyAlignment="1"/>
    <xf numFmtId="2" fontId="122" fillId="0" borderId="151" xfId="0" applyNumberFormat="1" applyFont="1" applyBorder="1" applyAlignment="1"/>
    <xf numFmtId="4" fontId="122" fillId="0" borderId="160" xfId="0" applyNumberFormat="1" applyFont="1" applyFill="1" applyBorder="1" applyAlignment="1">
      <alignment horizontal="right"/>
    </xf>
    <xf numFmtId="2" fontId="122" fillId="0" borderId="213" xfId="0" applyNumberFormat="1" applyFont="1" applyBorder="1" applyAlignment="1"/>
    <xf numFmtId="4" fontId="122" fillId="64" borderId="151" xfId="0" applyNumberFormat="1" applyFont="1" applyFill="1" applyBorder="1" applyAlignment="1"/>
    <xf numFmtId="2" fontId="122" fillId="0" borderId="166" xfId="0" applyNumberFormat="1" applyFont="1" applyBorder="1" applyAlignment="1"/>
    <xf numFmtId="3" fontId="123" fillId="64" borderId="294" xfId="1" applyNumberFormat="1" applyFont="1" applyFill="1" applyBorder="1" applyAlignment="1">
      <alignment horizontal="right"/>
    </xf>
    <xf numFmtId="0" fontId="131" fillId="0" borderId="151" xfId="0" applyFont="1" applyBorder="1" applyAlignment="1">
      <alignment horizontal="right"/>
    </xf>
    <xf numFmtId="3" fontId="123" fillId="35" borderId="294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4" fontId="122" fillId="0" borderId="339" xfId="0" applyNumberFormat="1" applyFont="1" applyBorder="1"/>
    <xf numFmtId="3" fontId="123" fillId="0" borderId="427" xfId="0" applyNumberFormat="1" applyFont="1" applyBorder="1" applyAlignment="1">
      <alignment horizontal="right"/>
    </xf>
    <xf numFmtId="3" fontId="131" fillId="64" borderId="426" xfId="0" applyNumberFormat="1" applyFont="1" applyFill="1" applyBorder="1" applyAlignment="1">
      <alignment horizontal="right"/>
    </xf>
    <xf numFmtId="4" fontId="123" fillId="0" borderId="289" xfId="0" applyNumberFormat="1" applyFont="1" applyBorder="1" applyAlignment="1"/>
    <xf numFmtId="3" fontId="132" fillId="64" borderId="297" xfId="0" applyNumberFormat="1" applyFont="1" applyFill="1" applyBorder="1" applyAlignment="1">
      <alignment vertical="center"/>
    </xf>
    <xf numFmtId="3" fontId="123" fillId="0" borderId="297" xfId="0" applyNumberFormat="1" applyFont="1" applyFill="1" applyBorder="1" applyAlignment="1">
      <alignment horizontal="right" vertical="center"/>
    </xf>
    <xf numFmtId="0" fontId="122" fillId="0" borderId="306" xfId="0" applyFont="1" applyBorder="1"/>
    <xf numFmtId="0" fontId="122" fillId="0" borderId="297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7" xfId="0" applyFont="1" applyBorder="1" applyAlignment="1">
      <alignment horizontal="center" vertical="center"/>
    </xf>
    <xf numFmtId="0" fontId="122" fillId="0" borderId="297" xfId="0" applyFont="1" applyBorder="1" applyAlignment="1">
      <alignment horizontal="center"/>
    </xf>
    <xf numFmtId="0" fontId="123" fillId="64" borderId="297" xfId="0" applyFont="1" applyFill="1" applyBorder="1" applyAlignment="1">
      <alignment horizontal="center" vertical="center"/>
    </xf>
    <xf numFmtId="4" fontId="122" fillId="29" borderId="208" xfId="0" applyNumberFormat="1" applyFont="1" applyFill="1" applyBorder="1"/>
    <xf numFmtId="4" fontId="122" fillId="59" borderId="208" xfId="0" applyNumberFormat="1" applyFont="1" applyFill="1" applyBorder="1"/>
    <xf numFmtId="4" fontId="122" fillId="29" borderId="224" xfId="0" applyNumberFormat="1" applyFont="1" applyFill="1" applyBorder="1"/>
    <xf numFmtId="4" fontId="122" fillId="29" borderId="209" xfId="0" applyNumberFormat="1" applyFont="1" applyFill="1" applyBorder="1"/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7" xfId="0" applyFont="1" applyBorder="1" applyAlignment="1">
      <alignment vertical="center"/>
    </xf>
    <xf numFmtId="0" fontId="122" fillId="0" borderId="296" xfId="0" applyFont="1" applyBorder="1" applyAlignment="1">
      <alignment horizontal="center" vertical="center"/>
    </xf>
    <xf numFmtId="4" fontId="123" fillId="0" borderId="297" xfId="0" applyNumberFormat="1" applyFont="1" applyFill="1" applyBorder="1" applyAlignment="1">
      <alignment horizontal="right" vertical="center"/>
    </xf>
    <xf numFmtId="4" fontId="123" fillId="0" borderId="336" xfId="0" applyNumberFormat="1" applyFont="1" applyFill="1" applyBorder="1" applyAlignment="1">
      <alignment vertical="center"/>
    </xf>
    <xf numFmtId="4" fontId="122" fillId="0" borderId="230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9" xfId="0" applyNumberFormat="1" applyFont="1" applyFill="1" applyBorder="1" applyAlignment="1">
      <alignment horizontal="center"/>
    </xf>
    <xf numFmtId="4" fontId="122" fillId="0" borderId="188" xfId="0" applyNumberFormat="1" applyFont="1" applyBorder="1"/>
    <xf numFmtId="4" fontId="123" fillId="0" borderId="289" xfId="0" applyNumberFormat="1" applyFont="1" applyBorder="1"/>
    <xf numFmtId="4" fontId="122" fillId="0" borderId="230" xfId="0" applyNumberFormat="1" applyFont="1" applyFill="1" applyBorder="1"/>
    <xf numFmtId="4" fontId="123" fillId="64" borderId="233" xfId="0" applyNumberFormat="1" applyFont="1" applyFill="1" applyBorder="1" applyAlignment="1">
      <alignment horizontal="center"/>
    </xf>
    <xf numFmtId="4" fontId="123" fillId="64" borderId="349" xfId="0" applyNumberFormat="1" applyFont="1" applyFill="1" applyBorder="1" applyAlignment="1">
      <alignment horizontal="center"/>
    </xf>
    <xf numFmtId="4" fontId="122" fillId="64" borderId="351" xfId="0" applyNumberFormat="1" applyFont="1" applyFill="1" applyBorder="1"/>
    <xf numFmtId="3" fontId="49" fillId="0" borderId="233" xfId="2" applyNumberFormat="1" applyFont="1" applyFill="1" applyBorder="1" applyAlignment="1">
      <alignment horizontal="center" vertical="center"/>
    </xf>
    <xf numFmtId="4" fontId="122" fillId="0" borderId="233" xfId="0" applyNumberFormat="1" applyFont="1" applyBorder="1" applyAlignment="1"/>
    <xf numFmtId="4" fontId="123" fillId="64" borderId="297" xfId="0" applyNumberFormat="1" applyFont="1" applyFill="1" applyBorder="1" applyAlignment="1">
      <alignment horizontal="center" vertical="center"/>
    </xf>
    <xf numFmtId="4" fontId="135" fillId="64" borderId="233" xfId="0" applyNumberFormat="1" applyFont="1" applyFill="1" applyBorder="1" applyAlignment="1">
      <alignment vertical="center"/>
    </xf>
    <xf numFmtId="4" fontId="123" fillId="64" borderId="233" xfId="0" applyNumberFormat="1" applyFont="1" applyFill="1" applyBorder="1" applyAlignment="1">
      <alignment vertical="center"/>
    </xf>
    <xf numFmtId="4" fontId="122" fillId="0" borderId="428" xfId="0" applyNumberFormat="1" applyFont="1" applyBorder="1"/>
    <xf numFmtId="4" fontId="122" fillId="0" borderId="297" xfId="0" applyNumberFormat="1" applyFont="1" applyBorder="1" applyAlignment="1">
      <alignment vertical="center"/>
    </xf>
    <xf numFmtId="4" fontId="122" fillId="59" borderId="215" xfId="0" applyNumberFormat="1" applyFont="1" applyFill="1" applyBorder="1"/>
    <xf numFmtId="4" fontId="123" fillId="0" borderId="233" xfId="0" applyNumberFormat="1" applyFont="1" applyFill="1" applyBorder="1" applyAlignment="1">
      <alignment vertical="center"/>
    </xf>
    <xf numFmtId="4" fontId="122" fillId="29" borderId="231" xfId="0" applyNumberFormat="1" applyFont="1" applyFill="1" applyBorder="1" applyAlignment="1"/>
    <xf numFmtId="4" fontId="122" fillId="29" borderId="215" xfId="0" applyNumberFormat="1" applyFont="1" applyFill="1" applyBorder="1" applyAlignment="1">
      <alignment horizontal="center" vertical="center"/>
    </xf>
    <xf numFmtId="4" fontId="122" fillId="29" borderId="348" xfId="0" applyNumberFormat="1" applyFont="1" applyFill="1" applyBorder="1" applyAlignment="1">
      <alignment horizontal="center" vertical="center"/>
    </xf>
    <xf numFmtId="4" fontId="122" fillId="59" borderId="429" xfId="0" applyNumberFormat="1" applyFont="1" applyFill="1" applyBorder="1"/>
    <xf numFmtId="4" fontId="122" fillId="29" borderId="430" xfId="0" applyNumberFormat="1" applyFont="1" applyFill="1" applyBorder="1" applyAlignment="1">
      <alignment horizontal="right" vertical="center"/>
    </xf>
    <xf numFmtId="4" fontId="123" fillId="0" borderId="431" xfId="0" applyNumberFormat="1" applyFont="1" applyBorder="1" applyAlignment="1">
      <alignment horizontal="right"/>
    </xf>
    <xf numFmtId="4" fontId="123" fillId="59" borderId="351" xfId="0" applyNumberFormat="1" applyFont="1" applyFill="1" applyBorder="1" applyAlignment="1">
      <alignment horizontal="right" vertical="center"/>
    </xf>
    <xf numFmtId="4" fontId="123" fillId="0" borderId="432" xfId="0" applyNumberFormat="1" applyFont="1" applyFill="1" applyBorder="1" applyAlignment="1">
      <alignment horizontal="right" vertical="center"/>
    </xf>
    <xf numFmtId="4" fontId="123" fillId="0" borderId="433" xfId="0" applyNumberFormat="1" applyFont="1" applyFill="1" applyBorder="1" applyAlignment="1">
      <alignment horizontal="right" vertical="center"/>
    </xf>
    <xf numFmtId="4" fontId="122" fillId="0" borderId="351" xfId="0" applyNumberFormat="1" applyFont="1" applyFill="1" applyBorder="1" applyAlignment="1">
      <alignment horizontal="right" vertical="center"/>
    </xf>
    <xf numFmtId="4" fontId="123" fillId="64" borderId="233" xfId="2" applyNumberFormat="1" applyFont="1" applyFill="1" applyBorder="1" applyAlignment="1">
      <alignment horizontal="right" vertical="center"/>
    </xf>
    <xf numFmtId="4" fontId="132" fillId="64" borderId="233" xfId="0" applyNumberFormat="1" applyFont="1" applyFill="1" applyBorder="1" applyAlignment="1">
      <alignment vertical="center"/>
    </xf>
    <xf numFmtId="4" fontId="123" fillId="64" borderId="291" xfId="0" applyNumberFormat="1" applyFont="1" applyFill="1" applyBorder="1"/>
    <xf numFmtId="4" fontId="123" fillId="64" borderId="322" xfId="0" applyNumberFormat="1" applyFont="1" applyFill="1" applyBorder="1"/>
    <xf numFmtId="4" fontId="123" fillId="0" borderId="233" xfId="1" applyNumberFormat="1" applyFont="1" applyFill="1" applyBorder="1" applyAlignment="1">
      <alignment vertical="center"/>
    </xf>
    <xf numFmtId="4" fontId="123" fillId="35" borderId="351" xfId="1" applyNumberFormat="1" applyFont="1" applyFill="1" applyBorder="1" applyAlignment="1"/>
    <xf numFmtId="4" fontId="122" fillId="60" borderId="299" xfId="0" applyNumberFormat="1" applyFont="1" applyFill="1" applyBorder="1"/>
    <xf numFmtId="4" fontId="122" fillId="60" borderId="189" xfId="0" applyNumberFormat="1" applyFont="1" applyFill="1" applyBorder="1"/>
    <xf numFmtId="4" fontId="123" fillId="0" borderId="297" xfId="1" applyNumberFormat="1" applyFont="1" applyFill="1" applyBorder="1" applyAlignment="1">
      <alignment vertical="center"/>
    </xf>
    <xf numFmtId="4" fontId="123" fillId="35" borderId="289" xfId="1" applyNumberFormat="1" applyFont="1" applyFill="1" applyBorder="1" applyAlignment="1"/>
    <xf numFmtId="4" fontId="123" fillId="64" borderId="289" xfId="0" applyNumberFormat="1" applyFont="1" applyFill="1" applyBorder="1"/>
    <xf numFmtId="4" fontId="122" fillId="60" borderId="306" xfId="0" applyNumberFormat="1" applyFont="1" applyFill="1" applyBorder="1"/>
    <xf numFmtId="4" fontId="122" fillId="60" borderId="304" xfId="0" applyNumberFormat="1" applyFont="1" applyFill="1" applyBorder="1"/>
    <xf numFmtId="4" fontId="122" fillId="60" borderId="355" xfId="0" applyNumberFormat="1" applyFont="1" applyFill="1" applyBorder="1" applyAlignment="1">
      <alignment horizontal="right" vertical="center"/>
    </xf>
    <xf numFmtId="0" fontId="122" fillId="0" borderId="297" xfId="0" applyFont="1" applyBorder="1" applyAlignment="1"/>
    <xf numFmtId="4" fontId="123" fillId="64" borderId="434" xfId="0" applyNumberFormat="1" applyFont="1" applyFill="1" applyBorder="1"/>
    <xf numFmtId="4" fontId="123" fillId="59" borderId="391" xfId="0" applyNumberFormat="1" applyFont="1" applyFill="1" applyBorder="1"/>
    <xf numFmtId="4" fontId="123" fillId="64" borderId="375" xfId="0" applyNumberFormat="1" applyFont="1" applyFill="1" applyBorder="1" applyAlignment="1">
      <alignment horizontal="right" vertical="center"/>
    </xf>
    <xf numFmtId="4" fontId="123" fillId="64" borderId="435" xfId="0" applyNumberFormat="1" applyFont="1" applyFill="1" applyBorder="1" applyAlignment="1">
      <alignment horizontal="right" vertical="center"/>
    </xf>
    <xf numFmtId="0" fontId="49" fillId="0" borderId="289" xfId="0" applyFont="1" applyBorder="1" applyAlignment="1">
      <alignment horizontal="center"/>
    </xf>
    <xf numFmtId="4" fontId="138" fillId="0" borderId="0" xfId="0" applyNumberFormat="1" applyFont="1"/>
    <xf numFmtId="4" fontId="151" fillId="0" borderId="194" xfId="0" applyNumberFormat="1" applyFont="1" applyBorder="1" applyAlignment="1">
      <alignment horizontal="center" vertical="center"/>
    </xf>
    <xf numFmtId="4" fontId="122" fillId="84" borderId="304" xfId="0" applyNumberFormat="1" applyFont="1" applyFill="1" applyBorder="1"/>
    <xf numFmtId="4" fontId="122" fillId="84" borderId="344" xfId="0" applyNumberFormat="1" applyFont="1" applyFill="1" applyBorder="1" applyAlignment="1">
      <alignment horizontal="right"/>
    </xf>
    <xf numFmtId="4" fontId="123" fillId="0" borderId="294" xfId="0" applyNumberFormat="1" applyFont="1" applyFill="1" applyBorder="1" applyAlignment="1">
      <alignment horizontal="right" vertical="center"/>
    </xf>
    <xf numFmtId="4" fontId="131" fillId="60" borderId="323" xfId="0" applyNumberFormat="1" applyFont="1" applyFill="1" applyBorder="1"/>
    <xf numFmtId="4" fontId="122" fillId="60" borderId="0" xfId="0" applyNumberFormat="1" applyFont="1" applyFill="1" applyBorder="1"/>
    <xf numFmtId="4" fontId="122" fillId="0" borderId="314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9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4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8" xfId="0" applyNumberFormat="1" applyFont="1" applyFill="1" applyBorder="1" applyAlignment="1">
      <alignment horizontal="right"/>
    </xf>
    <xf numFmtId="4" fontId="131" fillId="84" borderId="344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90" xfId="0" applyNumberFormat="1" applyFont="1" applyFill="1" applyBorder="1"/>
    <xf numFmtId="4" fontId="122" fillId="0" borderId="22" xfId="0" applyNumberFormat="1" applyFont="1" applyFill="1" applyBorder="1"/>
    <xf numFmtId="4" fontId="122" fillId="0" borderId="299" xfId="0" applyNumberFormat="1" applyFont="1" applyBorder="1" applyAlignment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3" fontId="131" fillId="0" borderId="19" xfId="0" applyNumberFormat="1" applyFont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6" fillId="0" borderId="0" xfId="0" applyNumberFormat="1" applyFont="1"/>
    <xf numFmtId="4" fontId="122" fillId="0" borderId="406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0" fontId="21" fillId="64" borderId="0" xfId="0" applyFont="1" applyFill="1" applyBorder="1" applyAlignment="1"/>
    <xf numFmtId="4" fontId="123" fillId="0" borderId="404" xfId="0" applyNumberFormat="1" applyFont="1" applyFill="1" applyBorder="1" applyAlignment="1">
      <alignment vertical="center"/>
    </xf>
    <xf numFmtId="4" fontId="122" fillId="0" borderId="197" xfId="0" applyNumberFormat="1" applyFont="1" applyFill="1" applyBorder="1"/>
    <xf numFmtId="4" fontId="122" fillId="29" borderId="231" xfId="0" applyNumberFormat="1" applyFont="1" applyFill="1" applyBorder="1"/>
    <xf numFmtId="4" fontId="122" fillId="62" borderId="339" xfId="0" applyNumberFormat="1" applyFont="1" applyFill="1" applyBorder="1"/>
    <xf numFmtId="4" fontId="122" fillId="62" borderId="151" xfId="0" applyNumberFormat="1" applyFont="1" applyFill="1" applyBorder="1"/>
    <xf numFmtId="4" fontId="122" fillId="59" borderId="17" xfId="0" applyNumberFormat="1" applyFont="1" applyFill="1" applyBorder="1" applyAlignment="1">
      <alignment horizontal="right"/>
    </xf>
    <xf numFmtId="0" fontId="21" fillId="0" borderId="0" xfId="0" applyFont="1"/>
    <xf numFmtId="4" fontId="122" fillId="64" borderId="316" xfId="0" applyNumberFormat="1" applyFont="1" applyFill="1" applyBorder="1" applyAlignment="1"/>
    <xf numFmtId="4" fontId="138" fillId="0" borderId="227" xfId="0" applyNumberFormat="1" applyFont="1" applyBorder="1" applyAlignment="1"/>
    <xf numFmtId="4" fontId="138" fillId="0" borderId="339" xfId="0" applyNumberFormat="1" applyFont="1" applyBorder="1" applyAlignment="1"/>
    <xf numFmtId="4" fontId="122" fillId="0" borderId="407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81" xfId="0" applyFont="1" applyBorder="1" applyAlignment="1">
      <alignment horizontal="center" vertical="center"/>
    </xf>
    <xf numFmtId="4" fontId="103" fillId="29" borderId="350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3" xfId="0" applyNumberFormat="1" applyFont="1" applyFill="1" applyBorder="1"/>
    <xf numFmtId="172" fontId="122" fillId="59" borderId="208" xfId="0" applyNumberFormat="1" applyFont="1" applyFill="1" applyBorder="1" applyAlignment="1">
      <alignment horizontal="right" vertical="justify"/>
    </xf>
    <xf numFmtId="0" fontId="122" fillId="64" borderId="394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4" xfId="0" applyNumberFormat="1" applyFont="1" applyFill="1" applyBorder="1" applyAlignment="1">
      <alignment horizontal="right"/>
    </xf>
    <xf numFmtId="4" fontId="122" fillId="59" borderId="305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2" xfId="0" applyNumberFormat="1" applyFont="1" applyFill="1" applyBorder="1"/>
    <xf numFmtId="4" fontId="123" fillId="0" borderId="351" xfId="2" applyNumberFormat="1" applyFont="1" applyFill="1" applyBorder="1" applyAlignment="1">
      <alignment horizontal="right" vertical="center"/>
    </xf>
    <xf numFmtId="164" fontId="123" fillId="64" borderId="166" xfId="0" applyNumberFormat="1" applyFont="1" applyFill="1" applyBorder="1" applyAlignment="1"/>
    <xf numFmtId="4" fontId="123" fillId="64" borderId="166" xfId="0" applyNumberFormat="1" applyFont="1" applyFill="1" applyBorder="1" applyAlignment="1"/>
    <xf numFmtId="4" fontId="122" fillId="59" borderId="349" xfId="0" applyNumberFormat="1" applyFont="1" applyFill="1" applyBorder="1"/>
    <xf numFmtId="172" fontId="122" fillId="59" borderId="323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3" xfId="0" applyNumberFormat="1" applyFont="1" applyFill="1" applyBorder="1" applyAlignment="1">
      <alignment vertical="center"/>
    </xf>
    <xf numFmtId="4" fontId="122" fillId="0" borderId="213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3" xfId="0" applyNumberFormat="1" applyFont="1" applyFill="1" applyBorder="1" applyAlignment="1">
      <alignment horizontal="right"/>
    </xf>
    <xf numFmtId="4" fontId="122" fillId="0" borderId="213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4" xfId="0" applyNumberFormat="1" applyFont="1" applyFill="1" applyBorder="1"/>
    <xf numFmtId="4" fontId="122" fillId="0" borderId="339" xfId="0" applyNumberFormat="1" applyFont="1" applyFill="1" applyBorder="1"/>
    <xf numFmtId="4" fontId="122" fillId="62" borderId="290" xfId="0" applyNumberFormat="1" applyFont="1" applyFill="1" applyBorder="1"/>
    <xf numFmtId="4" fontId="122" fillId="62" borderId="340" xfId="0" applyNumberFormat="1" applyFont="1" applyFill="1" applyBorder="1"/>
    <xf numFmtId="4" fontId="122" fillId="62" borderId="374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59" borderId="161" xfId="0" applyNumberFormat="1" applyFont="1" applyFill="1" applyBorder="1"/>
    <xf numFmtId="4" fontId="122" fillId="62" borderId="321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5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21" xfId="0" applyNumberFormat="1" applyFont="1" applyFill="1" applyBorder="1" applyAlignment="1"/>
    <xf numFmtId="4" fontId="122" fillId="61" borderId="318" xfId="0" applyNumberFormat="1" applyFont="1" applyFill="1" applyBorder="1" applyAlignment="1"/>
    <xf numFmtId="4" fontId="122" fillId="60" borderId="318" xfId="0" applyNumberFormat="1" applyFont="1" applyFill="1" applyBorder="1" applyAlignment="1"/>
    <xf numFmtId="4" fontId="122" fillId="60" borderId="289" xfId="0" applyNumberFormat="1" applyFont="1" applyFill="1" applyBorder="1" applyAlignment="1"/>
    <xf numFmtId="4" fontId="103" fillId="61" borderId="305" xfId="0" applyNumberFormat="1" applyFont="1" applyFill="1" applyBorder="1" applyAlignment="1"/>
    <xf numFmtId="4" fontId="122" fillId="61" borderId="340" xfId="0" applyNumberFormat="1" applyFont="1" applyFill="1" applyBorder="1" applyAlignment="1"/>
    <xf numFmtId="4" fontId="103" fillId="61" borderId="352" xfId="0" applyNumberFormat="1" applyFont="1" applyFill="1" applyBorder="1" applyAlignment="1"/>
    <xf numFmtId="4" fontId="122" fillId="60" borderId="305" xfId="0" applyNumberFormat="1" applyFont="1" applyFill="1" applyBorder="1" applyAlignment="1">
      <alignment horizontal="center"/>
    </xf>
    <xf numFmtId="4" fontId="122" fillId="60" borderId="375" xfId="0" applyNumberFormat="1" applyFont="1" applyFill="1" applyBorder="1" applyAlignment="1">
      <alignment horizontal="center"/>
    </xf>
    <xf numFmtId="4" fontId="103" fillId="61" borderId="213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3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4" fontId="47" fillId="35" borderId="300" xfId="0" applyNumberFormat="1" applyFont="1" applyFill="1" applyBorder="1" applyAlignment="1">
      <alignment horizontal="center" vertical="center" wrapText="1"/>
    </xf>
    <xf numFmtId="4" fontId="47" fillId="35" borderId="234" xfId="0" applyNumberFormat="1" applyFont="1" applyFill="1" applyBorder="1" applyAlignment="1">
      <alignment horizontal="center" vertical="center" wrapText="1"/>
    </xf>
    <xf numFmtId="0" fontId="123" fillId="0" borderId="336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4" fontId="123" fillId="35" borderId="301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326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5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326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300" xfId="0" applyFont="1" applyBorder="1" applyAlignment="1">
      <alignment horizontal="center" vertical="center"/>
    </xf>
    <xf numFmtId="0" fontId="123" fillId="0" borderId="234" xfId="0" applyFont="1" applyBorder="1" applyAlignment="1">
      <alignment horizontal="center" vertical="center"/>
    </xf>
    <xf numFmtId="0" fontId="56" fillId="0" borderId="301" xfId="0" applyFont="1" applyFill="1" applyBorder="1" applyAlignment="1">
      <alignment horizontal="center" vertical="center" wrapText="1"/>
    </xf>
    <xf numFmtId="0" fontId="56" fillId="0" borderId="324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56" fillId="0" borderId="301" xfId="0" applyFont="1" applyBorder="1" applyAlignment="1">
      <alignment horizontal="center" vertical="center" wrapText="1"/>
    </xf>
    <xf numFmtId="0" fontId="56" fillId="0" borderId="324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47" fillId="0" borderId="301" xfId="0" applyFont="1" applyBorder="1" applyAlignment="1">
      <alignment horizontal="center" vertical="center" wrapText="1"/>
    </xf>
    <xf numFmtId="0" fontId="147" fillId="0" borderId="326" xfId="0" applyFont="1" applyBorder="1" applyAlignment="1">
      <alignment horizontal="center" vertical="center" wrapText="1"/>
    </xf>
    <xf numFmtId="0" fontId="147" fillId="0" borderId="359" xfId="0" applyFont="1" applyBorder="1" applyAlignment="1">
      <alignment horizontal="center" vertical="center" wrapText="1"/>
    </xf>
    <xf numFmtId="0" fontId="147" fillId="0" borderId="360" xfId="0" applyFont="1" applyBorder="1" applyAlignment="1">
      <alignment horizontal="center" vertical="center" wrapText="1"/>
    </xf>
    <xf numFmtId="0" fontId="56" fillId="0" borderId="336" xfId="0" applyFont="1" applyBorder="1" applyAlignment="1">
      <alignment horizontal="center" wrapText="1"/>
    </xf>
    <xf numFmtId="0" fontId="56" fillId="0" borderId="327" xfId="0" applyFont="1" applyBorder="1" applyAlignment="1">
      <alignment horizontal="center" wrapText="1"/>
    </xf>
    <xf numFmtId="4" fontId="56" fillId="0" borderId="336" xfId="0" applyNumberFormat="1" applyFont="1" applyBorder="1" applyAlignment="1">
      <alignment horizontal="center" vertical="center" wrapText="1"/>
    </xf>
    <xf numFmtId="4" fontId="56" fillId="0" borderId="327" xfId="0" applyNumberFormat="1" applyFont="1" applyBorder="1" applyAlignment="1">
      <alignment horizontal="center" vertical="center" wrapText="1"/>
    </xf>
    <xf numFmtId="0" fontId="56" fillId="0" borderId="301" xfId="0" applyFont="1" applyFill="1" applyBorder="1" applyAlignment="1">
      <alignment horizontal="center" vertical="center"/>
    </xf>
    <xf numFmtId="0" fontId="56" fillId="0" borderId="324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71" xfId="0" applyFont="1" applyBorder="1" applyAlignment="1">
      <alignment horizontal="center" vertical="center"/>
    </xf>
    <xf numFmtId="0" fontId="56" fillId="0" borderId="327" xfId="0" applyFont="1" applyBorder="1" applyAlignment="1">
      <alignment horizontal="center" vertical="center"/>
    </xf>
    <xf numFmtId="0" fontId="56" fillId="0" borderId="326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4" fontId="46" fillId="0" borderId="324" xfId="0" applyNumberFormat="1" applyFont="1" applyBorder="1" applyAlignment="1">
      <alignment horizontal="right"/>
    </xf>
    <xf numFmtId="4" fontId="123" fillId="35" borderId="300" xfId="0" applyNumberFormat="1" applyFont="1" applyFill="1" applyBorder="1" applyAlignment="1">
      <alignment horizontal="center" vertical="center" wrapText="1"/>
    </xf>
    <xf numFmtId="4" fontId="123" fillId="35" borderId="234" xfId="0" applyNumberFormat="1" applyFont="1" applyFill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8" fillId="84" borderId="300" xfId="0" applyNumberFormat="1" applyFont="1" applyFill="1" applyBorder="1" applyAlignment="1">
      <alignment horizontal="center" vertical="center" wrapText="1"/>
    </xf>
    <xf numFmtId="2" fontId="148" fillId="84" borderId="198" xfId="0" applyNumberFormat="1" applyFont="1" applyFill="1" applyBorder="1" applyAlignment="1">
      <alignment horizontal="center" vertical="center" wrapText="1"/>
    </xf>
    <xf numFmtId="2" fontId="148" fillId="84" borderId="234" xfId="0" applyNumberFormat="1" applyFont="1" applyFill="1" applyBorder="1" applyAlignment="1">
      <alignment horizontal="center" vertical="center" wrapText="1"/>
    </xf>
    <xf numFmtId="2" fontId="136" fillId="62" borderId="292" xfId="0" applyNumberFormat="1" applyFont="1" applyFill="1" applyBorder="1" applyAlignment="1">
      <alignment horizontal="center" vertical="center"/>
    </xf>
    <xf numFmtId="2" fontId="136" fillId="62" borderId="327" xfId="0" applyNumberFormat="1" applyFont="1" applyFill="1" applyBorder="1" applyAlignment="1">
      <alignment horizontal="center" vertical="center"/>
    </xf>
    <xf numFmtId="2" fontId="47" fillId="60" borderId="324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8" fillId="84" borderId="367" xfId="0" applyNumberFormat="1" applyFont="1" applyFill="1" applyBorder="1" applyAlignment="1">
      <alignment horizontal="center" vertical="center" wrapText="1"/>
    </xf>
    <xf numFmtId="4" fontId="148" fillId="84" borderId="372" xfId="0" applyNumberFormat="1" applyFont="1" applyFill="1" applyBorder="1" applyAlignment="1">
      <alignment horizontal="center" vertical="center" wrapText="1"/>
    </xf>
    <xf numFmtId="4" fontId="148" fillId="84" borderId="377" xfId="0" applyNumberFormat="1" applyFont="1" applyFill="1" applyBorder="1" applyAlignment="1">
      <alignment horizontal="center" vertical="center" wrapText="1"/>
    </xf>
    <xf numFmtId="2" fontId="47" fillId="59" borderId="291" xfId="0" applyNumberFormat="1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/>
    </xf>
    <xf numFmtId="2" fontId="123" fillId="61" borderId="292" xfId="0" applyNumberFormat="1" applyFont="1" applyFill="1" applyBorder="1" applyAlignment="1">
      <alignment horizontal="center" vertical="center" wrapText="1"/>
    </xf>
    <xf numFmtId="2" fontId="123" fillId="61" borderId="298" xfId="0" applyNumberFormat="1" applyFont="1" applyFill="1" applyBorder="1" applyAlignment="1">
      <alignment horizontal="center" vertical="center" wrapText="1"/>
    </xf>
    <xf numFmtId="2" fontId="123" fillId="60" borderId="292" xfId="0" applyNumberFormat="1" applyFont="1" applyFill="1" applyBorder="1" applyAlignment="1">
      <alignment horizontal="center" vertical="center" wrapText="1"/>
    </xf>
    <xf numFmtId="2" fontId="123" fillId="60" borderId="298" xfId="0" applyNumberFormat="1" applyFont="1" applyFill="1" applyBorder="1" applyAlignment="1">
      <alignment horizontal="center" vertical="center" wrapText="1"/>
    </xf>
    <xf numFmtId="2" fontId="123" fillId="60" borderId="327" xfId="0" applyNumberFormat="1" applyFont="1" applyFill="1" applyBorder="1" applyAlignment="1">
      <alignment horizontal="center" vertical="center" wrapText="1"/>
    </xf>
    <xf numFmtId="0" fontId="125" fillId="63" borderId="325" xfId="0" applyFont="1" applyFill="1" applyBorder="1" applyAlignment="1">
      <alignment horizontal="center" vertical="center"/>
    </xf>
    <xf numFmtId="0" fontId="125" fillId="63" borderId="324" xfId="0" applyFont="1" applyFill="1" applyBorder="1" applyAlignment="1">
      <alignment horizontal="center" vertical="center"/>
    </xf>
    <xf numFmtId="0" fontId="125" fillId="63" borderId="306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301" xfId="0" applyFont="1" applyFill="1" applyBorder="1" applyAlignment="1">
      <alignment horizontal="center" vertical="center"/>
    </xf>
    <xf numFmtId="0" fontId="125" fillId="62" borderId="324" xfId="0" applyFont="1" applyFill="1" applyBorder="1" applyAlignment="1">
      <alignment horizontal="center" vertical="center"/>
    </xf>
    <xf numFmtId="0" fontId="125" fillId="62" borderId="306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301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326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123" fillId="0" borderId="300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4" xfId="0" applyFont="1" applyBorder="1" applyAlignment="1">
      <alignment horizontal="center" vertical="center" textRotation="90" wrapText="1"/>
    </xf>
    <xf numFmtId="0" fontId="57" fillId="0" borderId="301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5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5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5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5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9" xfId="0" applyFont="1" applyBorder="1" applyAlignment="1">
      <alignment horizontal="center" vertical="center" wrapText="1"/>
    </xf>
    <xf numFmtId="0" fontId="46" fillId="0" borderId="336" xfId="0" applyFont="1" applyBorder="1" applyAlignment="1">
      <alignment horizontal="center"/>
    </xf>
    <xf numFmtId="0" fontId="46" fillId="0" borderId="327" xfId="0" applyFont="1" applyBorder="1" applyAlignment="1">
      <alignment horizontal="center"/>
    </xf>
    <xf numFmtId="2" fontId="123" fillId="61" borderId="327" xfId="0" applyNumberFormat="1" applyFont="1" applyFill="1" applyBorder="1" applyAlignment="1">
      <alignment horizontal="center" vertical="center" wrapText="1"/>
    </xf>
    <xf numFmtId="2" fontId="123" fillId="60" borderId="301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326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9" xfId="0" applyNumberFormat="1" applyFont="1" applyFill="1" applyBorder="1" applyAlignment="1">
      <alignment horizontal="center" vertical="center" wrapText="1"/>
    </xf>
    <xf numFmtId="0" fontId="47" fillId="59" borderId="350" xfId="0" applyFont="1" applyFill="1" applyBorder="1" applyAlignment="1">
      <alignment vertical="center"/>
    </xf>
    <xf numFmtId="0" fontId="47" fillId="59" borderId="351" xfId="0" applyFont="1" applyFill="1" applyBorder="1" applyAlignment="1">
      <alignment vertical="center"/>
    </xf>
    <xf numFmtId="0" fontId="132" fillId="0" borderId="300" xfId="0" applyFont="1" applyBorder="1" applyAlignment="1">
      <alignment horizontal="center" vertical="center" wrapText="1"/>
    </xf>
    <xf numFmtId="0" fontId="132" fillId="0" borderId="234" xfId="0" applyFont="1" applyBorder="1" applyAlignment="1">
      <alignment horizontal="center" vertical="center" wrapText="1"/>
    </xf>
    <xf numFmtId="0" fontId="132" fillId="0" borderId="292" xfId="0" applyFont="1" applyBorder="1" applyAlignment="1">
      <alignment horizontal="center" vertical="center" wrapText="1"/>
    </xf>
    <xf numFmtId="0" fontId="132" fillId="0" borderId="327" xfId="0" applyFont="1" applyBorder="1" applyAlignment="1">
      <alignment horizontal="center" vertical="center" wrapText="1"/>
    </xf>
    <xf numFmtId="0" fontId="123" fillId="0" borderId="330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6" xfId="0" applyNumberFormat="1" applyFont="1" applyFill="1" applyBorder="1" applyAlignment="1">
      <alignment horizontal="center" vertical="center" wrapText="1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47" fillId="0" borderId="301" xfId="0" applyNumberFormat="1" applyFont="1" applyFill="1" applyBorder="1" applyAlignment="1">
      <alignment horizontal="center" vertical="center" wrapText="1"/>
    </xf>
    <xf numFmtId="4" fontId="147" fillId="0" borderId="326" xfId="0" applyNumberFormat="1" applyFont="1" applyFill="1" applyBorder="1" applyAlignment="1">
      <alignment horizontal="center" vertical="center"/>
    </xf>
    <xf numFmtId="4" fontId="147" fillId="0" borderId="196" xfId="0" applyNumberFormat="1" applyFont="1" applyFill="1" applyBorder="1" applyAlignment="1">
      <alignment horizontal="center" vertical="center"/>
    </xf>
    <xf numFmtId="4" fontId="147" fillId="0" borderId="54" xfId="0" applyNumberFormat="1" applyFont="1" applyFill="1" applyBorder="1" applyAlignment="1">
      <alignment horizontal="center" vertical="center"/>
    </xf>
    <xf numFmtId="4" fontId="147" fillId="0" borderId="173" xfId="0" applyNumberFormat="1" applyFont="1" applyFill="1" applyBorder="1" applyAlignment="1">
      <alignment horizontal="center" vertical="center"/>
    </xf>
    <xf numFmtId="4" fontId="147" fillId="0" borderId="195" xfId="0" applyNumberFormat="1" applyFont="1" applyFill="1" applyBorder="1" applyAlignment="1">
      <alignment horizontal="center" vertical="center"/>
    </xf>
    <xf numFmtId="4" fontId="56" fillId="0" borderId="324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5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7" xfId="0" applyNumberFormat="1" applyFont="1" applyBorder="1" applyAlignment="1">
      <alignment horizontal="center" vertical="center" wrapText="1"/>
    </xf>
    <xf numFmtId="4" fontId="47" fillId="0" borderId="372" xfId="0" applyNumberFormat="1" applyFont="1" applyBorder="1" applyAlignment="1">
      <alignment horizontal="center" vertical="center" wrapText="1"/>
    </xf>
    <xf numFmtId="4" fontId="47" fillId="0" borderId="377" xfId="0" applyNumberFormat="1" applyFont="1" applyBorder="1" applyAlignment="1">
      <alignment horizontal="center" vertical="center" wrapText="1"/>
    </xf>
    <xf numFmtId="4" fontId="47" fillId="35" borderId="333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2" fontId="47" fillId="60" borderId="292" xfId="0" applyNumberFormat="1" applyFont="1" applyFill="1" applyBorder="1" applyAlignment="1">
      <alignment horizontal="center" vertical="center"/>
    </xf>
    <xf numFmtId="2" fontId="47" fillId="60" borderId="327" xfId="0" applyNumberFormat="1" applyFont="1" applyFill="1" applyBorder="1" applyAlignment="1">
      <alignment horizontal="center" vertical="center"/>
    </xf>
    <xf numFmtId="2" fontId="123" fillId="59" borderId="298" xfId="0" applyNumberFormat="1" applyFont="1" applyFill="1" applyBorder="1" applyAlignment="1">
      <alignment horizontal="center" vertical="center" wrapText="1"/>
    </xf>
    <xf numFmtId="2" fontId="123" fillId="59" borderId="297" xfId="0" applyNumberFormat="1" applyFont="1" applyFill="1" applyBorder="1" applyAlignment="1">
      <alignment horizontal="center" vertical="center" wrapText="1"/>
    </xf>
    <xf numFmtId="2" fontId="123" fillId="62" borderId="292" xfId="0" applyNumberFormat="1" applyFont="1" applyFill="1" applyBorder="1" applyAlignment="1">
      <alignment horizontal="center" vertical="center" wrapText="1"/>
    </xf>
    <xf numFmtId="2" fontId="123" fillId="62" borderId="298" xfId="0" applyNumberFormat="1" applyFont="1" applyFill="1" applyBorder="1" applyAlignment="1">
      <alignment horizontal="center" vertical="center" wrapText="1"/>
    </xf>
    <xf numFmtId="2" fontId="123" fillId="62" borderId="327" xfId="0" applyNumberFormat="1" applyFont="1" applyFill="1" applyBorder="1" applyAlignment="1">
      <alignment horizontal="center" vertical="center" wrapText="1"/>
    </xf>
    <xf numFmtId="2" fontId="136" fillId="61" borderId="292" xfId="0" applyNumberFormat="1" applyFont="1" applyFill="1" applyBorder="1" applyAlignment="1">
      <alignment horizontal="center" vertical="center"/>
    </xf>
    <xf numFmtId="2" fontId="136" fillId="61" borderId="327" xfId="0" applyNumberFormat="1" applyFont="1" applyFill="1" applyBorder="1" applyAlignment="1">
      <alignment horizontal="center" vertical="center"/>
    </xf>
    <xf numFmtId="2" fontId="125" fillId="63" borderId="325" xfId="0" applyNumberFormat="1" applyFont="1" applyFill="1" applyBorder="1" applyAlignment="1">
      <alignment horizontal="center" vertical="center"/>
    </xf>
    <xf numFmtId="2" fontId="125" fillId="63" borderId="324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7" xfId="0" applyNumberFormat="1" applyFont="1" applyFill="1" applyBorder="1" applyAlignment="1">
      <alignment horizontal="center" vertical="center" wrapText="1"/>
    </xf>
    <xf numFmtId="2" fontId="47" fillId="60" borderId="297" xfId="0" applyNumberFormat="1" applyFont="1" applyFill="1" applyBorder="1" applyAlignment="1">
      <alignment horizontal="center" vertical="center"/>
    </xf>
    <xf numFmtId="3" fontId="123" fillId="35" borderId="166" xfId="1" applyNumberFormat="1" applyFont="1" applyFill="1" applyBorder="1" applyAlignment="1"/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0066"/>
      <color rgb="FFCC0000"/>
      <color rgb="FFFFFF00"/>
      <color rgb="FFFFFF99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524" t="s">
        <v>400</v>
      </c>
      <c r="B1" s="3524"/>
      <c r="C1" s="3524"/>
      <c r="D1" s="3524"/>
      <c r="E1" s="3524"/>
      <c r="F1" s="3524"/>
      <c r="G1" s="3524"/>
      <c r="H1" s="3524"/>
      <c r="I1" s="3524"/>
      <c r="J1" s="3524"/>
      <c r="K1" s="3524"/>
      <c r="L1" s="3524"/>
      <c r="M1" s="3524"/>
      <c r="N1" s="3524"/>
      <c r="O1" s="3524"/>
      <c r="P1" s="3524"/>
      <c r="Q1" s="3524"/>
      <c r="R1" s="3524"/>
      <c r="S1" s="3524"/>
      <c r="T1" s="3525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434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516" t="s">
        <v>449</v>
      </c>
      <c r="AM3" s="3516"/>
      <c r="AN3" s="3516"/>
      <c r="AO3" s="3516"/>
      <c r="AP3" s="3516"/>
      <c r="AQ3" s="3516"/>
      <c r="AR3" s="3516"/>
      <c r="AS3" s="3516"/>
      <c r="AT3" s="3516"/>
      <c r="AU3" s="3516"/>
      <c r="AV3" s="3516"/>
      <c r="AW3" s="3516"/>
      <c r="AX3" s="3516"/>
      <c r="AY3" s="3516"/>
      <c r="AZ3" s="3517"/>
      <c r="BA3" s="1" t="s">
        <v>452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496" t="s">
        <v>470</v>
      </c>
      <c r="BS3" s="3496"/>
      <c r="BT3" s="3496"/>
      <c r="BU3" s="3496"/>
      <c r="BV3" s="3496"/>
      <c r="BW3" s="3496"/>
      <c r="BX3" s="3496"/>
      <c r="BY3" s="3496"/>
      <c r="BZ3" s="3496"/>
      <c r="CA3" s="3496"/>
      <c r="CB3" s="3496"/>
      <c r="CC3" s="3496"/>
      <c r="CD3" s="3496"/>
      <c r="CE3" s="3496"/>
      <c r="CF3" s="3497"/>
      <c r="CG3" s="1" t="s">
        <v>469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496" t="s">
        <v>495</v>
      </c>
      <c r="CY3" s="3496"/>
      <c r="CZ3" s="3496"/>
      <c r="DA3" s="3496"/>
      <c r="DB3" s="3496"/>
      <c r="DC3" s="3496"/>
      <c r="DD3" s="3496"/>
      <c r="DE3" s="3496"/>
      <c r="DF3" s="3496"/>
      <c r="DG3" s="3496"/>
      <c r="DH3" s="3496"/>
      <c r="DI3" s="3496"/>
      <c r="DJ3" s="3496"/>
      <c r="DK3" s="3496"/>
      <c r="DL3" s="3497"/>
      <c r="DM3" s="1" t="s">
        <v>496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496" t="s">
        <v>507</v>
      </c>
      <c r="EE3" s="3496"/>
      <c r="EF3" s="3496"/>
      <c r="EG3" s="3496"/>
      <c r="EH3" s="3496"/>
      <c r="EI3" s="3496"/>
      <c r="EJ3" s="3496"/>
      <c r="EK3" s="3496"/>
      <c r="EL3" s="3496"/>
      <c r="EM3" s="3496"/>
      <c r="EN3" s="3496"/>
      <c r="EO3" s="3496"/>
      <c r="EP3" s="3496"/>
      <c r="EQ3" s="3496"/>
      <c r="ER3" s="3497"/>
      <c r="ES3" s="1" t="s">
        <v>508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496" t="s">
        <v>538</v>
      </c>
      <c r="FK3" s="3496"/>
      <c r="FL3" s="3496"/>
      <c r="FM3" s="3496"/>
      <c r="FN3" s="3496"/>
      <c r="FO3" s="3496"/>
      <c r="FP3" s="3496"/>
      <c r="FQ3" s="3496"/>
      <c r="FR3" s="3496"/>
      <c r="FS3" s="3496"/>
      <c r="FT3" s="3496"/>
      <c r="FU3" s="3496"/>
      <c r="FV3" s="3496"/>
      <c r="FW3" s="3496"/>
      <c r="FX3" s="3497"/>
      <c r="FY3" s="1" t="s">
        <v>522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496" t="s">
        <v>537</v>
      </c>
      <c r="GQ3" s="3496"/>
      <c r="GR3" s="3496"/>
      <c r="GS3" s="3496"/>
      <c r="GT3" s="3496"/>
      <c r="GU3" s="3496"/>
      <c r="GV3" s="3496"/>
      <c r="GW3" s="3496"/>
      <c r="GX3" s="3496"/>
      <c r="GY3" s="3496"/>
      <c r="GZ3" s="3496"/>
      <c r="HA3" s="3496"/>
      <c r="HB3" s="3496"/>
      <c r="HC3" s="3496"/>
      <c r="HD3" s="3497"/>
      <c r="HE3" s="1" t="s">
        <v>539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458"/>
      <c r="V4" s="3458"/>
      <c r="W4" s="3458"/>
      <c r="X4" s="3458"/>
      <c r="Y4" s="3458"/>
      <c r="Z4" s="3458"/>
      <c r="AA4" s="3458"/>
      <c r="AB4" s="3458"/>
      <c r="AC4" s="3458"/>
      <c r="AD4" s="3458"/>
      <c r="AE4" s="3458"/>
      <c r="AF4" s="3458"/>
      <c r="AG4" s="3458"/>
      <c r="AH4" s="3458"/>
      <c r="AI4" s="3458"/>
      <c r="AJ4" s="3458"/>
      <c r="AK4" s="3459"/>
      <c r="AL4" s="3518"/>
      <c r="AM4" s="3518"/>
      <c r="AN4" s="3518"/>
      <c r="AO4" s="3518"/>
      <c r="AP4" s="3518"/>
      <c r="AQ4" s="3518"/>
      <c r="AR4" s="3518"/>
      <c r="AS4" s="3518"/>
      <c r="AT4" s="3518"/>
      <c r="AU4" s="3518"/>
      <c r="AV4" s="3518"/>
      <c r="AW4" s="3518"/>
      <c r="AX4" s="3518"/>
      <c r="AY4" s="3518"/>
      <c r="AZ4" s="3519"/>
      <c r="BA4" s="3458"/>
      <c r="BB4" s="3458"/>
      <c r="BC4" s="3458"/>
      <c r="BD4" s="3458"/>
      <c r="BE4" s="3458"/>
      <c r="BF4" s="3458"/>
      <c r="BG4" s="3458"/>
      <c r="BH4" s="3458"/>
      <c r="BI4" s="3458"/>
      <c r="BJ4" s="3458"/>
      <c r="BK4" s="3458"/>
      <c r="BL4" s="3458"/>
      <c r="BM4" s="3458"/>
      <c r="BN4" s="3458"/>
      <c r="BO4" s="3458"/>
      <c r="BP4" s="3458"/>
      <c r="BQ4" s="3459"/>
      <c r="BR4" s="3498"/>
      <c r="BS4" s="3498"/>
      <c r="BT4" s="3498"/>
      <c r="BU4" s="3498"/>
      <c r="BV4" s="3498"/>
      <c r="BW4" s="3498"/>
      <c r="BX4" s="3498"/>
      <c r="BY4" s="3498"/>
      <c r="BZ4" s="3498"/>
      <c r="CA4" s="3498"/>
      <c r="CB4" s="3498"/>
      <c r="CC4" s="3498"/>
      <c r="CD4" s="3498"/>
      <c r="CE4" s="3498"/>
      <c r="CF4" s="3499"/>
      <c r="CG4" s="3458"/>
      <c r="CH4" s="3458"/>
      <c r="CI4" s="3458"/>
      <c r="CJ4" s="3458"/>
      <c r="CK4" s="3458"/>
      <c r="CL4" s="3458"/>
      <c r="CM4" s="3458"/>
      <c r="CN4" s="3458"/>
      <c r="CO4" s="3458"/>
      <c r="CP4" s="3458"/>
      <c r="CQ4" s="3458"/>
      <c r="CR4" s="3458"/>
      <c r="CS4" s="3458"/>
      <c r="CT4" s="3458"/>
      <c r="CU4" s="3458"/>
      <c r="CV4" s="3458"/>
      <c r="CW4" s="3459"/>
      <c r="CX4" s="3498"/>
      <c r="CY4" s="3498"/>
      <c r="CZ4" s="3498"/>
      <c r="DA4" s="3498"/>
      <c r="DB4" s="3498"/>
      <c r="DC4" s="3498"/>
      <c r="DD4" s="3498"/>
      <c r="DE4" s="3498"/>
      <c r="DF4" s="3498"/>
      <c r="DG4" s="3498"/>
      <c r="DH4" s="3498"/>
      <c r="DI4" s="3498"/>
      <c r="DJ4" s="3498"/>
      <c r="DK4" s="3498"/>
      <c r="DL4" s="3499"/>
      <c r="DM4" s="3458"/>
      <c r="DN4" s="3458"/>
      <c r="DO4" s="3458"/>
      <c r="DP4" s="3458"/>
      <c r="DQ4" s="3458"/>
      <c r="DR4" s="3458"/>
      <c r="DS4" s="3458"/>
      <c r="DT4" s="3458"/>
      <c r="DU4" s="3458"/>
      <c r="DV4" s="3458"/>
      <c r="DW4" s="3458"/>
      <c r="DX4" s="3458"/>
      <c r="DY4" s="3458"/>
      <c r="DZ4" s="3458"/>
      <c r="EA4" s="3458"/>
      <c r="EB4" s="3458"/>
      <c r="EC4" s="3459"/>
      <c r="ED4" s="3498"/>
      <c r="EE4" s="3498"/>
      <c r="EF4" s="3498"/>
      <c r="EG4" s="3498"/>
      <c r="EH4" s="3498"/>
      <c r="EI4" s="3498"/>
      <c r="EJ4" s="3498"/>
      <c r="EK4" s="3498"/>
      <c r="EL4" s="3498"/>
      <c r="EM4" s="3498"/>
      <c r="EN4" s="3498"/>
      <c r="EO4" s="3498"/>
      <c r="EP4" s="3498"/>
      <c r="EQ4" s="3498"/>
      <c r="ER4" s="3499"/>
      <c r="ES4" s="3458"/>
      <c r="ET4" s="3458"/>
      <c r="EU4" s="3458"/>
      <c r="EV4" s="3458"/>
      <c r="EW4" s="3458"/>
      <c r="EX4" s="3458"/>
      <c r="EY4" s="3458"/>
      <c r="EZ4" s="3458"/>
      <c r="FA4" s="3458"/>
      <c r="FB4" s="3458"/>
      <c r="FC4" s="3458"/>
      <c r="FD4" s="3458"/>
      <c r="FE4" s="3458"/>
      <c r="FF4" s="3458"/>
      <c r="FG4" s="3458"/>
      <c r="FH4" s="3458"/>
      <c r="FI4" s="3459"/>
      <c r="FJ4" s="3498"/>
      <c r="FK4" s="3498"/>
      <c r="FL4" s="3498"/>
      <c r="FM4" s="3498"/>
      <c r="FN4" s="3498"/>
      <c r="FO4" s="3498"/>
      <c r="FP4" s="3498"/>
      <c r="FQ4" s="3498"/>
      <c r="FR4" s="3498"/>
      <c r="FS4" s="3498"/>
      <c r="FT4" s="3498"/>
      <c r="FU4" s="3498"/>
      <c r="FV4" s="3498"/>
      <c r="FW4" s="3498"/>
      <c r="FX4" s="3499"/>
      <c r="FY4" s="3458"/>
      <c r="FZ4" s="3458"/>
      <c r="GA4" s="3458"/>
      <c r="GB4" s="3458"/>
      <c r="GC4" s="3458"/>
      <c r="GD4" s="3458"/>
      <c r="GE4" s="3458"/>
      <c r="GF4" s="3458"/>
      <c r="GG4" s="3458"/>
      <c r="GH4" s="3458"/>
      <c r="GI4" s="3458"/>
      <c r="GJ4" s="3458"/>
      <c r="GK4" s="3458"/>
      <c r="GL4" s="3458"/>
      <c r="GM4" s="3458"/>
      <c r="GN4" s="3458"/>
      <c r="GO4" s="3459"/>
      <c r="GP4" s="3498"/>
      <c r="GQ4" s="3498"/>
      <c r="GR4" s="3498"/>
      <c r="GS4" s="3498"/>
      <c r="GT4" s="3498"/>
      <c r="GU4" s="3498"/>
      <c r="GV4" s="3498"/>
      <c r="GW4" s="3498"/>
      <c r="GX4" s="3498"/>
      <c r="GY4" s="3498"/>
      <c r="GZ4" s="3498"/>
      <c r="HA4" s="3498"/>
      <c r="HB4" s="3498"/>
      <c r="HC4" s="3498"/>
      <c r="HD4" s="3499"/>
      <c r="HE4" s="3458"/>
      <c r="HF4" s="3458"/>
      <c r="HG4" s="3458"/>
      <c r="HH4" s="3458"/>
      <c r="HI4" s="3458"/>
      <c r="HJ4" s="3458"/>
      <c r="HK4" s="3458"/>
      <c r="HL4" s="3458"/>
      <c r="HM4" s="3458"/>
      <c r="HN4" s="3458"/>
      <c r="HO4" s="3458"/>
      <c r="HP4" s="3458"/>
      <c r="HQ4" s="3458"/>
      <c r="HR4" s="3458"/>
      <c r="HS4" s="3458"/>
      <c r="HT4" s="3458"/>
      <c r="HU4" s="3459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469" t="s">
        <v>158</v>
      </c>
      <c r="V5" s="3470"/>
      <c r="W5" s="3488" t="s">
        <v>146</v>
      </c>
      <c r="X5" s="3489"/>
      <c r="Y5" s="3489"/>
      <c r="Z5" s="3489"/>
      <c r="AA5" s="3489"/>
      <c r="AB5" s="3489"/>
      <c r="AC5" s="3490"/>
      <c r="AD5" s="3484" t="s">
        <v>147</v>
      </c>
      <c r="AE5" s="3485"/>
      <c r="AF5" s="3485"/>
      <c r="AG5" s="3485"/>
      <c r="AH5" s="3485"/>
      <c r="AI5" s="3485"/>
      <c r="AJ5" s="3486"/>
      <c r="AK5" s="3481" t="s">
        <v>465</v>
      </c>
      <c r="AL5" s="3500" t="s">
        <v>158</v>
      </c>
      <c r="AM5" s="3500"/>
      <c r="AN5" s="3501"/>
      <c r="AO5" s="3504" t="s">
        <v>146</v>
      </c>
      <c r="AP5" s="3505"/>
      <c r="AQ5" s="3505"/>
      <c r="AR5" s="3505"/>
      <c r="AS5" s="3505"/>
      <c r="AT5" s="3506"/>
      <c r="AU5" s="3478" t="s">
        <v>147</v>
      </c>
      <c r="AV5" s="3479"/>
      <c r="AW5" s="3479"/>
      <c r="AX5" s="3479"/>
      <c r="AY5" s="3479"/>
      <c r="AZ5" s="3480"/>
      <c r="BA5" s="3469" t="s">
        <v>158</v>
      </c>
      <c r="BB5" s="3470"/>
      <c r="BC5" s="3488" t="s">
        <v>146</v>
      </c>
      <c r="BD5" s="3489"/>
      <c r="BE5" s="3489"/>
      <c r="BF5" s="3489"/>
      <c r="BG5" s="3489"/>
      <c r="BH5" s="3489"/>
      <c r="BI5" s="3490"/>
      <c r="BJ5" s="3484" t="s">
        <v>147</v>
      </c>
      <c r="BK5" s="3485"/>
      <c r="BL5" s="3485"/>
      <c r="BM5" s="3485"/>
      <c r="BN5" s="3485"/>
      <c r="BO5" s="3485"/>
      <c r="BP5" s="3486"/>
      <c r="BQ5" s="3481" t="s">
        <v>465</v>
      </c>
      <c r="BR5" s="3500" t="s">
        <v>158</v>
      </c>
      <c r="BS5" s="3500"/>
      <c r="BT5" s="3501"/>
      <c r="BU5" s="3504" t="s">
        <v>146</v>
      </c>
      <c r="BV5" s="3505"/>
      <c r="BW5" s="3505"/>
      <c r="BX5" s="3505"/>
      <c r="BY5" s="3505"/>
      <c r="BZ5" s="3506"/>
      <c r="CA5" s="3478" t="s">
        <v>147</v>
      </c>
      <c r="CB5" s="3479"/>
      <c r="CC5" s="3479"/>
      <c r="CD5" s="3479"/>
      <c r="CE5" s="3479"/>
      <c r="CF5" s="3480"/>
      <c r="CG5" s="3469" t="s">
        <v>158</v>
      </c>
      <c r="CH5" s="3470"/>
      <c r="CI5" s="3488" t="s">
        <v>146</v>
      </c>
      <c r="CJ5" s="3489"/>
      <c r="CK5" s="3489"/>
      <c r="CL5" s="3489"/>
      <c r="CM5" s="3489"/>
      <c r="CN5" s="3489"/>
      <c r="CO5" s="3490"/>
      <c r="CP5" s="3484" t="s">
        <v>147</v>
      </c>
      <c r="CQ5" s="3485"/>
      <c r="CR5" s="3485"/>
      <c r="CS5" s="3485"/>
      <c r="CT5" s="3485"/>
      <c r="CU5" s="3485"/>
      <c r="CV5" s="3486"/>
      <c r="CW5" s="3481" t="s">
        <v>465</v>
      </c>
      <c r="CX5" s="3500" t="s">
        <v>158</v>
      </c>
      <c r="CY5" s="3500"/>
      <c r="CZ5" s="3501"/>
      <c r="DA5" s="3504" t="s">
        <v>146</v>
      </c>
      <c r="DB5" s="3505"/>
      <c r="DC5" s="3505"/>
      <c r="DD5" s="3505"/>
      <c r="DE5" s="3505"/>
      <c r="DF5" s="3506"/>
      <c r="DG5" s="3478" t="s">
        <v>147</v>
      </c>
      <c r="DH5" s="3479"/>
      <c r="DI5" s="3479"/>
      <c r="DJ5" s="3479"/>
      <c r="DK5" s="3479"/>
      <c r="DL5" s="3480"/>
      <c r="DM5" s="3469" t="s">
        <v>158</v>
      </c>
      <c r="DN5" s="3470"/>
      <c r="DO5" s="3488" t="s">
        <v>146</v>
      </c>
      <c r="DP5" s="3489"/>
      <c r="DQ5" s="3489"/>
      <c r="DR5" s="3489"/>
      <c r="DS5" s="3489"/>
      <c r="DT5" s="3489"/>
      <c r="DU5" s="3490"/>
      <c r="DV5" s="3484" t="s">
        <v>147</v>
      </c>
      <c r="DW5" s="3485"/>
      <c r="DX5" s="3485"/>
      <c r="DY5" s="3485"/>
      <c r="DZ5" s="3485"/>
      <c r="EA5" s="3485"/>
      <c r="EB5" s="3486"/>
      <c r="EC5" s="3481" t="s">
        <v>465</v>
      </c>
      <c r="ED5" s="3500" t="s">
        <v>158</v>
      </c>
      <c r="EE5" s="3500"/>
      <c r="EF5" s="3501"/>
      <c r="EG5" s="3504" t="s">
        <v>146</v>
      </c>
      <c r="EH5" s="3505"/>
      <c r="EI5" s="3505"/>
      <c r="EJ5" s="3505"/>
      <c r="EK5" s="3505"/>
      <c r="EL5" s="3506"/>
      <c r="EM5" s="3478" t="s">
        <v>147</v>
      </c>
      <c r="EN5" s="3479"/>
      <c r="EO5" s="3479"/>
      <c r="EP5" s="3479"/>
      <c r="EQ5" s="3479"/>
      <c r="ER5" s="3480"/>
      <c r="ES5" s="3469" t="s">
        <v>158</v>
      </c>
      <c r="ET5" s="3470"/>
      <c r="EU5" s="3488" t="s">
        <v>146</v>
      </c>
      <c r="EV5" s="3489"/>
      <c r="EW5" s="3489"/>
      <c r="EX5" s="3489"/>
      <c r="EY5" s="3489"/>
      <c r="EZ5" s="3489"/>
      <c r="FA5" s="3490"/>
      <c r="FB5" s="3484" t="s">
        <v>147</v>
      </c>
      <c r="FC5" s="3485"/>
      <c r="FD5" s="3485"/>
      <c r="FE5" s="3485"/>
      <c r="FF5" s="3485"/>
      <c r="FG5" s="3485"/>
      <c r="FH5" s="3486"/>
      <c r="FI5" s="3481" t="s">
        <v>465</v>
      </c>
      <c r="FJ5" s="3500" t="s">
        <v>158</v>
      </c>
      <c r="FK5" s="3500"/>
      <c r="FL5" s="3501"/>
      <c r="FM5" s="3504" t="s">
        <v>146</v>
      </c>
      <c r="FN5" s="3505"/>
      <c r="FO5" s="3505"/>
      <c r="FP5" s="3505"/>
      <c r="FQ5" s="3505"/>
      <c r="FR5" s="3506"/>
      <c r="FS5" s="3478" t="s">
        <v>147</v>
      </c>
      <c r="FT5" s="3479"/>
      <c r="FU5" s="3479"/>
      <c r="FV5" s="3479"/>
      <c r="FW5" s="3479"/>
      <c r="FX5" s="3480"/>
      <c r="FY5" s="3469" t="s">
        <v>158</v>
      </c>
      <c r="FZ5" s="3470"/>
      <c r="GA5" s="3488" t="s">
        <v>146</v>
      </c>
      <c r="GB5" s="3489"/>
      <c r="GC5" s="3489"/>
      <c r="GD5" s="3489"/>
      <c r="GE5" s="3489"/>
      <c r="GF5" s="3489"/>
      <c r="GG5" s="3490"/>
      <c r="GH5" s="3484" t="s">
        <v>147</v>
      </c>
      <c r="GI5" s="3485"/>
      <c r="GJ5" s="3485"/>
      <c r="GK5" s="3485"/>
      <c r="GL5" s="3485"/>
      <c r="GM5" s="3485"/>
      <c r="GN5" s="3486"/>
      <c r="GO5" s="3481" t="s">
        <v>465</v>
      </c>
      <c r="GP5" s="3500" t="s">
        <v>158</v>
      </c>
      <c r="GQ5" s="3500"/>
      <c r="GR5" s="3501"/>
      <c r="GS5" s="3504" t="s">
        <v>146</v>
      </c>
      <c r="GT5" s="3505"/>
      <c r="GU5" s="3505"/>
      <c r="GV5" s="3505"/>
      <c r="GW5" s="3505"/>
      <c r="GX5" s="3506"/>
      <c r="GY5" s="3478" t="s">
        <v>147</v>
      </c>
      <c r="GZ5" s="3479"/>
      <c r="HA5" s="3479"/>
      <c r="HB5" s="3479"/>
      <c r="HC5" s="3479"/>
      <c r="HD5" s="3480"/>
      <c r="HE5" s="3469" t="s">
        <v>158</v>
      </c>
      <c r="HF5" s="3470"/>
      <c r="HG5" s="3488" t="s">
        <v>146</v>
      </c>
      <c r="HH5" s="3489"/>
      <c r="HI5" s="3489"/>
      <c r="HJ5" s="3489"/>
      <c r="HK5" s="3489"/>
      <c r="HL5" s="3489"/>
      <c r="HM5" s="3490"/>
      <c r="HN5" s="3484" t="s">
        <v>147</v>
      </c>
      <c r="HO5" s="3485"/>
      <c r="HP5" s="3485"/>
      <c r="HQ5" s="3485"/>
      <c r="HR5" s="3485"/>
      <c r="HS5" s="3485"/>
      <c r="HT5" s="3486"/>
      <c r="HU5" s="3481" t="s">
        <v>465</v>
      </c>
    </row>
    <row r="6" spans="1:229" s="191" customFormat="1" ht="31.5" customHeight="1" x14ac:dyDescent="0.2">
      <c r="A6" s="3510"/>
      <c r="B6" s="3511"/>
      <c r="C6" s="3536" t="s">
        <v>0</v>
      </c>
      <c r="D6" s="3583" t="s">
        <v>1</v>
      </c>
      <c r="E6" s="3521" t="s">
        <v>2</v>
      </c>
      <c r="F6" s="3522"/>
      <c r="G6" s="3522"/>
      <c r="H6" s="3522"/>
      <c r="I6" s="3522"/>
      <c r="J6" s="3522"/>
      <c r="K6" s="3522"/>
      <c r="L6" s="3522"/>
      <c r="M6" s="3522"/>
      <c r="N6" s="3523"/>
      <c r="O6" s="3530" t="s">
        <v>128</v>
      </c>
      <c r="P6" s="3531"/>
      <c r="Q6" s="409" t="s">
        <v>129</v>
      </c>
      <c r="R6" s="3526" t="s">
        <v>133</v>
      </c>
      <c r="S6" s="3527"/>
      <c r="T6" s="3585" t="s">
        <v>168</v>
      </c>
      <c r="U6" s="3471"/>
      <c r="V6" s="3472"/>
      <c r="W6" s="3487" t="s">
        <v>128</v>
      </c>
      <c r="X6" s="3463"/>
      <c r="Y6" s="3462" t="s">
        <v>129</v>
      </c>
      <c r="Z6" s="3463"/>
      <c r="AA6" s="3462" t="s">
        <v>162</v>
      </c>
      <c r="AB6" s="3464"/>
      <c r="AC6" s="3465"/>
      <c r="AD6" s="3491" t="s">
        <v>128</v>
      </c>
      <c r="AE6" s="3492"/>
      <c r="AF6" s="411"/>
      <c r="AG6" s="3493" t="s">
        <v>162</v>
      </c>
      <c r="AH6" s="3494"/>
      <c r="AI6" s="3494"/>
      <c r="AJ6" s="3495"/>
      <c r="AK6" s="3482"/>
      <c r="AL6" s="3502"/>
      <c r="AM6" s="3502"/>
      <c r="AN6" s="3503"/>
      <c r="AO6" s="3509" t="s">
        <v>128</v>
      </c>
      <c r="AP6" s="3474"/>
      <c r="AQ6" s="3473" t="s">
        <v>129</v>
      </c>
      <c r="AR6" s="3474"/>
      <c r="AS6" s="3473" t="s">
        <v>162</v>
      </c>
      <c r="AT6" s="3477"/>
      <c r="AU6" s="3507" t="s">
        <v>128</v>
      </c>
      <c r="AV6" s="3508"/>
      <c r="AW6" s="3466" t="s">
        <v>162</v>
      </c>
      <c r="AX6" s="3467"/>
      <c r="AY6" s="3467"/>
      <c r="AZ6" s="3468"/>
      <c r="BA6" s="3471"/>
      <c r="BB6" s="3472"/>
      <c r="BC6" s="3487" t="s">
        <v>128</v>
      </c>
      <c r="BD6" s="3463"/>
      <c r="BE6" s="3462" t="s">
        <v>129</v>
      </c>
      <c r="BF6" s="3463"/>
      <c r="BG6" s="3462" t="s">
        <v>162</v>
      </c>
      <c r="BH6" s="3464"/>
      <c r="BI6" s="3465"/>
      <c r="BJ6" s="3491" t="s">
        <v>128</v>
      </c>
      <c r="BK6" s="3492"/>
      <c r="BL6" s="411"/>
      <c r="BM6" s="3493" t="s">
        <v>162</v>
      </c>
      <c r="BN6" s="3494"/>
      <c r="BO6" s="3494"/>
      <c r="BP6" s="3495"/>
      <c r="BQ6" s="3482"/>
      <c r="BR6" s="3502"/>
      <c r="BS6" s="3502"/>
      <c r="BT6" s="3503"/>
      <c r="BU6" s="3509" t="s">
        <v>128</v>
      </c>
      <c r="BV6" s="3474"/>
      <c r="BW6" s="3473" t="s">
        <v>129</v>
      </c>
      <c r="BX6" s="3474"/>
      <c r="BY6" s="3473" t="s">
        <v>162</v>
      </c>
      <c r="BZ6" s="3477"/>
      <c r="CA6" s="3507" t="s">
        <v>128</v>
      </c>
      <c r="CB6" s="3508"/>
      <c r="CC6" s="3466" t="s">
        <v>162</v>
      </c>
      <c r="CD6" s="3467"/>
      <c r="CE6" s="3467"/>
      <c r="CF6" s="3468"/>
      <c r="CG6" s="3471"/>
      <c r="CH6" s="3472"/>
      <c r="CI6" s="3487" t="s">
        <v>128</v>
      </c>
      <c r="CJ6" s="3463"/>
      <c r="CK6" s="3462" t="s">
        <v>129</v>
      </c>
      <c r="CL6" s="3463"/>
      <c r="CM6" s="3462" t="s">
        <v>162</v>
      </c>
      <c r="CN6" s="3464"/>
      <c r="CO6" s="3465"/>
      <c r="CP6" s="3491" t="s">
        <v>128</v>
      </c>
      <c r="CQ6" s="3492"/>
      <c r="CR6" s="411"/>
      <c r="CS6" s="3493" t="s">
        <v>162</v>
      </c>
      <c r="CT6" s="3494"/>
      <c r="CU6" s="3494"/>
      <c r="CV6" s="3495"/>
      <c r="CW6" s="3482"/>
      <c r="CX6" s="3502"/>
      <c r="CY6" s="3502"/>
      <c r="CZ6" s="3503"/>
      <c r="DA6" s="3509" t="s">
        <v>128</v>
      </c>
      <c r="DB6" s="3474"/>
      <c r="DC6" s="3473" t="s">
        <v>129</v>
      </c>
      <c r="DD6" s="3474"/>
      <c r="DE6" s="3473" t="s">
        <v>162</v>
      </c>
      <c r="DF6" s="3477"/>
      <c r="DG6" s="3507" t="s">
        <v>128</v>
      </c>
      <c r="DH6" s="3508"/>
      <c r="DI6" s="3466" t="s">
        <v>162</v>
      </c>
      <c r="DJ6" s="3467"/>
      <c r="DK6" s="3467"/>
      <c r="DL6" s="3468"/>
      <c r="DM6" s="3471"/>
      <c r="DN6" s="3472"/>
      <c r="DO6" s="3487" t="s">
        <v>128</v>
      </c>
      <c r="DP6" s="3463"/>
      <c r="DQ6" s="3462" t="s">
        <v>129</v>
      </c>
      <c r="DR6" s="3463"/>
      <c r="DS6" s="3462" t="s">
        <v>162</v>
      </c>
      <c r="DT6" s="3464"/>
      <c r="DU6" s="3465"/>
      <c r="DV6" s="3491" t="s">
        <v>128</v>
      </c>
      <c r="DW6" s="3492"/>
      <c r="DX6" s="411"/>
      <c r="DY6" s="3493" t="s">
        <v>162</v>
      </c>
      <c r="DZ6" s="3494"/>
      <c r="EA6" s="3494"/>
      <c r="EB6" s="3495"/>
      <c r="EC6" s="3482"/>
      <c r="ED6" s="3502"/>
      <c r="EE6" s="3502"/>
      <c r="EF6" s="3503"/>
      <c r="EG6" s="3509" t="s">
        <v>128</v>
      </c>
      <c r="EH6" s="3474"/>
      <c r="EI6" s="3473" t="s">
        <v>129</v>
      </c>
      <c r="EJ6" s="3474"/>
      <c r="EK6" s="3473" t="s">
        <v>162</v>
      </c>
      <c r="EL6" s="3477"/>
      <c r="EM6" s="3507" t="s">
        <v>128</v>
      </c>
      <c r="EN6" s="3508"/>
      <c r="EO6" s="3466" t="s">
        <v>162</v>
      </c>
      <c r="EP6" s="3467"/>
      <c r="EQ6" s="3467"/>
      <c r="ER6" s="3468"/>
      <c r="ES6" s="3471"/>
      <c r="ET6" s="3472"/>
      <c r="EU6" s="3487" t="s">
        <v>128</v>
      </c>
      <c r="EV6" s="3463"/>
      <c r="EW6" s="3462" t="s">
        <v>129</v>
      </c>
      <c r="EX6" s="3463"/>
      <c r="EY6" s="3462" t="s">
        <v>162</v>
      </c>
      <c r="EZ6" s="3464"/>
      <c r="FA6" s="3465"/>
      <c r="FB6" s="3491" t="s">
        <v>128</v>
      </c>
      <c r="FC6" s="3492"/>
      <c r="FD6" s="411"/>
      <c r="FE6" s="3493" t="s">
        <v>162</v>
      </c>
      <c r="FF6" s="3494"/>
      <c r="FG6" s="3494"/>
      <c r="FH6" s="3495"/>
      <c r="FI6" s="3482"/>
      <c r="FJ6" s="3502"/>
      <c r="FK6" s="3502"/>
      <c r="FL6" s="3503"/>
      <c r="FM6" s="3509" t="s">
        <v>128</v>
      </c>
      <c r="FN6" s="3474"/>
      <c r="FO6" s="3473" t="s">
        <v>129</v>
      </c>
      <c r="FP6" s="3474"/>
      <c r="FQ6" s="3473" t="s">
        <v>162</v>
      </c>
      <c r="FR6" s="3477"/>
      <c r="FS6" s="3507" t="s">
        <v>128</v>
      </c>
      <c r="FT6" s="3508"/>
      <c r="FU6" s="3466" t="s">
        <v>162</v>
      </c>
      <c r="FV6" s="3467"/>
      <c r="FW6" s="3467"/>
      <c r="FX6" s="3468"/>
      <c r="FY6" s="3471"/>
      <c r="FZ6" s="3472"/>
      <c r="GA6" s="3487" t="s">
        <v>128</v>
      </c>
      <c r="GB6" s="3463"/>
      <c r="GC6" s="3462" t="s">
        <v>129</v>
      </c>
      <c r="GD6" s="3463"/>
      <c r="GE6" s="3462" t="s">
        <v>162</v>
      </c>
      <c r="GF6" s="3464"/>
      <c r="GG6" s="3465"/>
      <c r="GH6" s="3491" t="s">
        <v>128</v>
      </c>
      <c r="GI6" s="3492"/>
      <c r="GJ6" s="411"/>
      <c r="GK6" s="3493" t="s">
        <v>162</v>
      </c>
      <c r="GL6" s="3494"/>
      <c r="GM6" s="3494"/>
      <c r="GN6" s="3495"/>
      <c r="GO6" s="3482"/>
      <c r="GP6" s="3502"/>
      <c r="GQ6" s="3502"/>
      <c r="GR6" s="3503"/>
      <c r="GS6" s="3509" t="s">
        <v>128</v>
      </c>
      <c r="GT6" s="3474"/>
      <c r="GU6" s="3473" t="s">
        <v>129</v>
      </c>
      <c r="GV6" s="3474"/>
      <c r="GW6" s="3473" t="s">
        <v>162</v>
      </c>
      <c r="GX6" s="3477"/>
      <c r="GY6" s="3507" t="s">
        <v>128</v>
      </c>
      <c r="GZ6" s="3508"/>
      <c r="HA6" s="3466" t="s">
        <v>162</v>
      </c>
      <c r="HB6" s="3467"/>
      <c r="HC6" s="3467"/>
      <c r="HD6" s="3468"/>
      <c r="HE6" s="3471"/>
      <c r="HF6" s="3472"/>
      <c r="HG6" s="3487" t="s">
        <v>128</v>
      </c>
      <c r="HH6" s="3463"/>
      <c r="HI6" s="3462" t="s">
        <v>129</v>
      </c>
      <c r="HJ6" s="3463"/>
      <c r="HK6" s="3462" t="s">
        <v>162</v>
      </c>
      <c r="HL6" s="3464"/>
      <c r="HM6" s="3465"/>
      <c r="HN6" s="3491" t="s">
        <v>128</v>
      </c>
      <c r="HO6" s="3492"/>
      <c r="HP6" s="411"/>
      <c r="HQ6" s="3493" t="s">
        <v>162</v>
      </c>
      <c r="HR6" s="3494"/>
      <c r="HS6" s="3494"/>
      <c r="HT6" s="3495"/>
      <c r="HU6" s="3482"/>
    </row>
    <row r="7" spans="1:229" ht="46.5" customHeight="1" x14ac:dyDescent="0.2">
      <c r="A7" s="3512"/>
      <c r="B7" s="3513"/>
      <c r="C7" s="3537"/>
      <c r="D7" s="3584"/>
      <c r="E7" s="3538" t="s">
        <v>89</v>
      </c>
      <c r="F7" s="3520"/>
      <c r="G7" s="3520"/>
      <c r="H7" s="3520" t="s">
        <v>90</v>
      </c>
      <c r="I7" s="3520"/>
      <c r="J7" s="3520"/>
      <c r="K7" s="3520" t="s">
        <v>91</v>
      </c>
      <c r="L7" s="3520"/>
      <c r="M7" s="3520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586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460" t="s">
        <v>156</v>
      </c>
      <c r="AC7" s="3461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3475" t="s">
        <v>156</v>
      </c>
      <c r="AJ7" s="3476"/>
      <c r="AK7" s="3483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460" t="s">
        <v>156</v>
      </c>
      <c r="BI7" s="3461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3475" t="s">
        <v>156</v>
      </c>
      <c r="BP7" s="3476"/>
      <c r="BQ7" s="3483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460" t="s">
        <v>156</v>
      </c>
      <c r="CO7" s="3461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3475" t="s">
        <v>156</v>
      </c>
      <c r="CV7" s="3476"/>
      <c r="CW7" s="3483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460" t="s">
        <v>156</v>
      </c>
      <c r="DU7" s="3461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3475" t="s">
        <v>156</v>
      </c>
      <c r="EB7" s="3476"/>
      <c r="EC7" s="3483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460" t="s">
        <v>156</v>
      </c>
      <c r="FA7" s="3461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3475" t="s">
        <v>156</v>
      </c>
      <c r="FH7" s="3476"/>
      <c r="FI7" s="3483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460" t="s">
        <v>156</v>
      </c>
      <c r="GG7" s="3461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3475" t="s">
        <v>156</v>
      </c>
      <c r="GN7" s="3476"/>
      <c r="GO7" s="3483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460" t="s">
        <v>156</v>
      </c>
      <c r="HM7" s="3461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3475" t="s">
        <v>156</v>
      </c>
      <c r="HT7" s="3476"/>
      <c r="HU7" s="3483"/>
    </row>
    <row r="8" spans="1:229" ht="15" customHeight="1" thickBot="1" x14ac:dyDescent="0.25">
      <c r="A8" s="3512"/>
      <c r="B8" s="3513"/>
      <c r="C8" s="3537"/>
      <c r="D8" s="3584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514"/>
      <c r="B9" s="3515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580" t="s">
        <v>397</v>
      </c>
      <c r="B123" s="3532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580"/>
      <c r="B124" s="3533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580"/>
      <c r="B125" s="3533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580"/>
      <c r="B126" s="3534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580"/>
      <c r="B127" s="3534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580"/>
      <c r="B128" s="3534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580"/>
      <c r="B129" s="3535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580"/>
      <c r="B130" s="3528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580"/>
      <c r="B131" s="3529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580"/>
      <c r="B132" s="3582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580"/>
      <c r="B133" s="3528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580"/>
      <c r="B134" s="3528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580"/>
      <c r="B135" s="3528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580"/>
      <c r="B136" s="3528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580"/>
      <c r="B137" s="3528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580"/>
      <c r="B138" s="3529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581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542" t="s">
        <v>396</v>
      </c>
      <c r="B140" s="3554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544"/>
      <c r="B141" s="3551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544"/>
      <c r="B142" s="3551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544"/>
      <c r="B143" s="3551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544"/>
      <c r="B144" s="3551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544"/>
      <c r="B145" s="3551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544"/>
      <c r="B146" s="3551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552"/>
      <c r="B147" s="3553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544" t="s">
        <v>534</v>
      </c>
      <c r="B148" s="3551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544"/>
      <c r="B149" s="3551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544"/>
      <c r="B150" s="3551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544"/>
      <c r="B151" s="3551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544"/>
      <c r="B152" s="3551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544"/>
      <c r="B153" s="3551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552"/>
      <c r="B154" s="3553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542" t="s">
        <v>398</v>
      </c>
      <c r="B155" s="3554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544"/>
      <c r="B156" s="3551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544"/>
      <c r="B157" s="3551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544"/>
      <c r="B158" s="3551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544"/>
      <c r="B159" s="3551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544"/>
      <c r="B160" s="3551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542" t="s">
        <v>402</v>
      </c>
      <c r="B163" s="3543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544"/>
      <c r="B164" s="3545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544"/>
      <c r="B165" s="3545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544"/>
      <c r="B166" s="3545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544"/>
      <c r="B167" s="3545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544"/>
      <c r="B168" s="3545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544"/>
      <c r="B169" s="3545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544"/>
      <c r="B170" s="3545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544"/>
      <c r="B171" s="3545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544"/>
      <c r="B172" s="3545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546"/>
      <c r="B173" s="3545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546"/>
      <c r="B174" s="3545"/>
      <c r="C174" s="3549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546"/>
      <c r="B175" s="3545"/>
      <c r="C175" s="3550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546"/>
      <c r="B176" s="3545"/>
      <c r="C176" s="3570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546"/>
      <c r="B177" s="3545"/>
      <c r="C177" s="3571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546"/>
      <c r="B178" s="3545"/>
      <c r="C178" s="3571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546"/>
      <c r="B179" s="3545"/>
      <c r="C179" s="3571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546"/>
      <c r="B180" s="3545"/>
      <c r="C180" s="3571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546"/>
      <c r="B181" s="3545"/>
      <c r="C181" s="3571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546"/>
      <c r="B182" s="3545"/>
      <c r="C182" s="3571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546"/>
      <c r="B183" s="3545"/>
      <c r="C183" s="3571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546"/>
      <c r="B184" s="3545"/>
      <c r="C184" s="3571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546"/>
      <c r="B185" s="3545"/>
      <c r="C185" s="3571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546"/>
      <c r="B186" s="3545"/>
      <c r="C186" s="3571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546"/>
      <c r="B187" s="3545"/>
      <c r="C187" s="3571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546"/>
      <c r="B188" s="3545"/>
      <c r="C188" s="3571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546"/>
      <c r="B189" s="3545"/>
      <c r="C189" s="3571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546"/>
      <c r="B190" s="3545"/>
      <c r="C190" s="3572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546"/>
      <c r="B191" s="3545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546"/>
      <c r="B192" s="3545"/>
      <c r="C192" s="3549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546"/>
      <c r="B193" s="3545"/>
      <c r="C193" s="3550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546"/>
      <c r="B194" s="3545"/>
      <c r="C194" s="3570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546"/>
      <c r="B195" s="3545"/>
      <c r="C195" s="3571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546"/>
      <c r="B196" s="3545"/>
      <c r="C196" s="3571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546"/>
      <c r="B197" s="3545"/>
      <c r="C197" s="3571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546"/>
      <c r="B198" s="3545"/>
      <c r="C198" s="3571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546"/>
      <c r="B199" s="3545"/>
      <c r="C199" s="3571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546"/>
      <c r="B200" s="3545"/>
      <c r="C200" s="3571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546"/>
      <c r="B201" s="3545"/>
      <c r="C201" s="3571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546"/>
      <c r="B202" s="3545"/>
      <c r="C202" s="3571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546"/>
      <c r="B203" s="3545"/>
      <c r="C203" s="3571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546"/>
      <c r="B204" s="3545"/>
      <c r="C204" s="3571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546"/>
      <c r="B205" s="3545"/>
      <c r="C205" s="3571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546"/>
      <c r="B206" s="3545"/>
      <c r="C206" s="3571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546"/>
      <c r="B207" s="3545"/>
      <c r="C207" s="3571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546"/>
      <c r="B208" s="3545"/>
      <c r="C208" s="3572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546"/>
      <c r="B209" s="3545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546"/>
      <c r="B210" s="3545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547"/>
      <c r="B211" s="3548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542" t="s">
        <v>355</v>
      </c>
      <c r="B213" s="3567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544"/>
      <c r="B214" s="3568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544"/>
      <c r="B215" s="3568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544"/>
      <c r="B216" s="3568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544"/>
      <c r="B217" s="3568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544"/>
      <c r="B218" s="3568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544"/>
      <c r="B219" s="3568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544"/>
      <c r="B220" s="3568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544"/>
      <c r="B221" s="3568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552"/>
      <c r="B222" s="3569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542" t="s">
        <v>363</v>
      </c>
      <c r="B224" s="3554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544"/>
      <c r="B225" s="3551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552"/>
      <c r="B226" s="3553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555" t="s">
        <v>366</v>
      </c>
      <c r="B228" s="3556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557" t="s">
        <v>367</v>
      </c>
      <c r="B230" s="3558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559"/>
      <c r="B231" s="3560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561" t="s">
        <v>368</v>
      </c>
      <c r="B233" s="3562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563" t="s">
        <v>416</v>
      </c>
      <c r="B235" s="3564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565"/>
      <c r="B236" s="3566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573" t="s">
        <v>369</v>
      </c>
      <c r="B238" s="3574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575"/>
      <c r="B239" s="3576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577"/>
      <c r="B240" s="3576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578"/>
      <c r="B241" s="3579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539" t="s">
        <v>451</v>
      </c>
      <c r="B243" s="3540"/>
      <c r="C243" s="3540"/>
      <c r="D243" s="3541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539" t="s">
        <v>450</v>
      </c>
      <c r="B244" s="3540"/>
      <c r="C244" s="3540"/>
      <c r="D244" s="3541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01" t="s">
        <v>456</v>
      </c>
      <c r="B2" s="3601"/>
      <c r="C2" s="3601"/>
      <c r="D2" s="3601"/>
      <c r="E2" s="3601"/>
    </row>
    <row r="3" spans="1:11" x14ac:dyDescent="0.2">
      <c r="A3" s="3601"/>
      <c r="B3" s="3601"/>
      <c r="C3" s="3601"/>
      <c r="D3" s="3601"/>
      <c r="E3" s="3601"/>
    </row>
    <row r="4" spans="1:11" ht="23.25" customHeight="1" x14ac:dyDescent="0.2">
      <c r="A4" s="3601"/>
      <c r="B4" s="3601"/>
      <c r="C4" s="3601"/>
      <c r="D4" s="3601"/>
      <c r="E4" s="3601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02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03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03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04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605" t="s">
        <v>385</v>
      </c>
      <c r="B53" s="3606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605" t="s">
        <v>327</v>
      </c>
      <c r="B55" s="3606"/>
      <c r="C55" s="3606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605" t="s">
        <v>462</v>
      </c>
      <c r="B57" s="3606"/>
      <c r="C57" s="3606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607" t="s">
        <v>216</v>
      </c>
      <c r="C59" s="3608"/>
      <c r="D59" s="3607" t="s">
        <v>217</v>
      </c>
      <c r="E59" s="3607"/>
    </row>
    <row r="60" spans="1:10" x14ac:dyDescent="0.2">
      <c r="A60" s="110"/>
      <c r="B60" s="3599" t="s">
        <v>218</v>
      </c>
      <c r="C60" s="3599"/>
      <c r="D60" s="3599" t="s">
        <v>219</v>
      </c>
      <c r="E60" s="3599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00" t="s">
        <v>474</v>
      </c>
      <c r="E62" s="360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489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0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0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03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0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605" t="s">
        <v>215</v>
      </c>
      <c r="B54" s="3606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605" t="s">
        <v>327</v>
      </c>
      <c r="B56" s="3606"/>
      <c r="C56" s="3606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605" t="s">
        <v>488</v>
      </c>
      <c r="B58" s="3606"/>
      <c r="C58" s="3606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607" t="s">
        <v>216</v>
      </c>
      <c r="C60" s="3608"/>
      <c r="D60" s="3607" t="s">
        <v>217</v>
      </c>
      <c r="E60" s="3607"/>
    </row>
    <row r="61" spans="1:8" x14ac:dyDescent="0.2">
      <c r="A61" s="110"/>
      <c r="B61" s="3599" t="s">
        <v>218</v>
      </c>
      <c r="C61" s="3599"/>
      <c r="D61" s="3599" t="s">
        <v>219</v>
      </c>
      <c r="E61" s="3599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00" t="s">
        <v>490</v>
      </c>
      <c r="E63" s="3600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01" t="s">
        <v>511</v>
      </c>
      <c r="B1" s="3601"/>
      <c r="C1" s="3601"/>
      <c r="D1" s="3601"/>
      <c r="E1" s="3601"/>
    </row>
    <row r="2" spans="1:7" x14ac:dyDescent="0.2">
      <c r="A2" s="3601"/>
      <c r="B2" s="3601"/>
      <c r="C2" s="3601"/>
      <c r="D2" s="3601"/>
      <c r="E2" s="3601"/>
    </row>
    <row r="3" spans="1:7" ht="30.75" customHeight="1" x14ac:dyDescent="0.2">
      <c r="A3" s="3601"/>
      <c r="B3" s="3601"/>
      <c r="C3" s="3601"/>
      <c r="D3" s="3601"/>
      <c r="E3" s="3601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0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0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03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05" t="s">
        <v>385</v>
      </c>
      <c r="B50" s="3606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05" t="s">
        <v>327</v>
      </c>
      <c r="B52" s="3606"/>
      <c r="C52" s="3606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05" t="s">
        <v>512</v>
      </c>
      <c r="B54" s="3606"/>
      <c r="C54" s="3606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607" t="s">
        <v>216</v>
      </c>
      <c r="C57" s="3608"/>
      <c r="D57" s="3607" t="s">
        <v>217</v>
      </c>
      <c r="E57" s="3607"/>
    </row>
    <row r="58" spans="1:7" x14ac:dyDescent="0.2">
      <c r="A58" s="110"/>
      <c r="B58" s="3599" t="s">
        <v>218</v>
      </c>
      <c r="C58" s="3599"/>
      <c r="D58" s="3599" t="s">
        <v>219</v>
      </c>
      <c r="E58" s="3599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00" t="s">
        <v>510</v>
      </c>
      <c r="E61" s="3600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01" t="s">
        <v>528</v>
      </c>
      <c r="B1" s="3601"/>
      <c r="C1" s="3601"/>
      <c r="D1" s="3601"/>
      <c r="E1" s="3601"/>
    </row>
    <row r="2" spans="1:7" x14ac:dyDescent="0.2">
      <c r="A2" s="3601"/>
      <c r="B2" s="3601"/>
      <c r="C2" s="3601"/>
      <c r="D2" s="3601"/>
      <c r="E2" s="3601"/>
    </row>
    <row r="3" spans="1:7" ht="30.75" customHeight="1" x14ac:dyDescent="0.2">
      <c r="A3" s="3601"/>
      <c r="B3" s="3601"/>
      <c r="C3" s="3601"/>
      <c r="D3" s="3601"/>
      <c r="E3" s="3601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02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03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03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05" t="s">
        <v>385</v>
      </c>
      <c r="B51" s="360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05" t="s">
        <v>327</v>
      </c>
      <c r="B53" s="3606"/>
      <c r="C53" s="3606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05" t="s">
        <v>525</v>
      </c>
      <c r="B55" s="3606"/>
      <c r="C55" s="3606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607" t="s">
        <v>216</v>
      </c>
      <c r="C58" s="3608"/>
      <c r="D58" s="3607" t="s">
        <v>217</v>
      </c>
      <c r="E58" s="3607"/>
    </row>
    <row r="59" spans="1:8" x14ac:dyDescent="0.2">
      <c r="A59" s="110"/>
      <c r="B59" s="3599" t="s">
        <v>218</v>
      </c>
      <c r="C59" s="3599"/>
      <c r="D59" s="3599" t="s">
        <v>219</v>
      </c>
      <c r="E59" s="3599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00" t="s">
        <v>523</v>
      </c>
      <c r="E62" s="3600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634" t="s">
        <v>228</v>
      </c>
      <c r="C3" s="3634"/>
      <c r="D3" s="3634"/>
      <c r="E3" s="3634"/>
      <c r="F3" s="180"/>
      <c r="G3" s="181"/>
    </row>
    <row r="4" spans="1:156" ht="15.75" hidden="1" customHeight="1" outlineLevel="1" x14ac:dyDescent="0.3">
      <c r="A4" s="179"/>
      <c r="B4" s="3634"/>
      <c r="C4" s="3634"/>
      <c r="D4" s="3634"/>
      <c r="E4" s="3634"/>
      <c r="F4" s="180"/>
      <c r="G4" s="182"/>
    </row>
    <row r="5" spans="1:156" s="191" customFormat="1" ht="34.5" customHeight="1" collapsed="1" thickBot="1" x14ac:dyDescent="0.25">
      <c r="A5" s="180"/>
      <c r="B5" s="3634"/>
      <c r="C5" s="3634"/>
      <c r="D5" s="3634"/>
      <c r="E5" s="3634"/>
      <c r="F5" s="180"/>
      <c r="G5" s="3635" t="s">
        <v>229</v>
      </c>
      <c r="H5" s="3635"/>
      <c r="I5" s="3635"/>
      <c r="J5" s="3635" t="s">
        <v>230</v>
      </c>
      <c r="K5" s="3635"/>
      <c r="L5" s="3635"/>
      <c r="M5" s="3639" t="s">
        <v>231</v>
      </c>
      <c r="N5" s="3639"/>
      <c r="O5" s="3639"/>
      <c r="P5" s="183"/>
      <c r="Q5" s="184"/>
      <c r="R5" s="184"/>
      <c r="S5" s="3636"/>
      <c r="T5" s="3636"/>
      <c r="U5" s="3636"/>
      <c r="V5" s="3636"/>
      <c r="W5" s="3636"/>
      <c r="X5" s="183"/>
      <c r="Y5" s="185"/>
      <c r="Z5" s="185"/>
      <c r="AA5" s="3626"/>
      <c r="AB5" s="3626"/>
      <c r="AC5" s="3626"/>
      <c r="AD5" s="3626"/>
      <c r="AE5" s="3626"/>
      <c r="AF5" s="183"/>
      <c r="AG5" s="186"/>
      <c r="AH5" s="186"/>
      <c r="AI5" s="3626"/>
      <c r="AJ5" s="3626"/>
      <c r="AK5" s="3626"/>
      <c r="AL5" s="3626"/>
      <c r="AM5" s="3626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618" t="s">
        <v>389</v>
      </c>
      <c r="DY5" s="3619"/>
      <c r="DZ5" s="3619"/>
      <c r="EA5" s="3619"/>
      <c r="EB5" s="3619"/>
      <c r="EC5" s="3619"/>
      <c r="ED5" s="3619"/>
      <c r="EE5" s="3620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638" t="s">
        <v>246</v>
      </c>
      <c r="C6" s="3638"/>
      <c r="D6" s="3638"/>
      <c r="E6" s="3638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630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627" t="s">
        <v>234</v>
      </c>
      <c r="W6" s="3628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627" t="s">
        <v>235</v>
      </c>
      <c r="AE6" s="3628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624" t="s">
        <v>236</v>
      </c>
      <c r="AM6" s="3625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624" t="s">
        <v>237</v>
      </c>
      <c r="AU6" s="3625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624" t="s">
        <v>238</v>
      </c>
      <c r="BC6" s="3625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616" t="s">
        <v>239</v>
      </c>
      <c r="BK6" s="3617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629" t="s">
        <v>240</v>
      </c>
      <c r="BS6" s="3617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616" t="s">
        <v>241</v>
      </c>
      <c r="CA6" s="3617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613" t="s">
        <v>497</v>
      </c>
      <c r="CI6" s="3614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613" t="s">
        <v>498</v>
      </c>
      <c r="CQ6" s="3614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613" t="s">
        <v>499</v>
      </c>
      <c r="CY6" s="3614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621" t="s">
        <v>527</v>
      </c>
      <c r="DG6" s="3622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621" t="s">
        <v>547</v>
      </c>
      <c r="DO6" s="3622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631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631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631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631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631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631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631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638" t="s">
        <v>307</v>
      </c>
      <c r="C14" s="3638"/>
      <c r="D14" s="3638"/>
      <c r="E14" s="3638"/>
      <c r="F14" s="285"/>
      <c r="P14" s="3631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631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631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631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631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631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631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631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631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631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631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631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631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631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631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631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631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631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631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631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631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632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637" t="s">
        <v>267</v>
      </c>
      <c r="C37" s="3637"/>
      <c r="D37" s="3637"/>
      <c r="E37" s="3637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638" t="s">
        <v>271</v>
      </c>
      <c r="C45" s="3638"/>
      <c r="D45" s="3638"/>
      <c r="E45" s="3638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638" t="s">
        <v>275</v>
      </c>
      <c r="C53" s="3638"/>
      <c r="D53" s="3638"/>
      <c r="E53" s="3638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634" t="s">
        <v>276</v>
      </c>
      <c r="C65" s="3634"/>
      <c r="D65" s="3634"/>
      <c r="E65" s="3634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634"/>
      <c r="C66" s="3634"/>
      <c r="D66" s="3634"/>
      <c r="E66" s="3634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609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609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609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609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609"/>
      <c r="AW69" s="374"/>
      <c r="AX69" s="374"/>
      <c r="AY69" s="277"/>
      <c r="AZ69" s="277"/>
      <c r="BA69" s="277"/>
      <c r="BB69" s="277"/>
      <c r="BC69" s="277"/>
      <c r="BD69" s="3609"/>
      <c r="BL69" s="3609"/>
      <c r="BT69" s="3609"/>
      <c r="CB69" s="3609"/>
      <c r="CJ69" s="3609"/>
      <c r="CR69" s="3609"/>
      <c r="CZ69" s="3609"/>
      <c r="DH69" s="3609"/>
      <c r="DI69" s="1774"/>
      <c r="DK69" s="657"/>
      <c r="DL69" s="657"/>
      <c r="DM69" s="657"/>
      <c r="DP69" s="3609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610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610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610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610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610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610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610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610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610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610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610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610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610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610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610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610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610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610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610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610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610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610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610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610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610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610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610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610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610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610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610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610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610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610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610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610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610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610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610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610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610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610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610"/>
      <c r="X73" s="3610"/>
      <c r="AF73" s="3610"/>
      <c r="AN73" s="3610"/>
      <c r="AO73" s="112"/>
      <c r="AP73" s="112"/>
      <c r="AV73" s="3610"/>
      <c r="AW73" s="236"/>
      <c r="AX73" s="236"/>
      <c r="AY73" s="242"/>
      <c r="AZ73" s="242"/>
      <c r="BA73" s="242"/>
      <c r="BB73" s="242"/>
      <c r="BC73" s="242"/>
      <c r="BD73" s="3610"/>
      <c r="BL73" s="3610"/>
      <c r="BT73" s="3610"/>
      <c r="CB73" s="3610"/>
      <c r="CJ73" s="3610"/>
      <c r="CR73" s="3610"/>
      <c r="CZ73" s="3610"/>
      <c r="DH73" s="3610"/>
      <c r="DP73" s="3610"/>
    </row>
    <row r="74" spans="1:156" x14ac:dyDescent="0.2">
      <c r="P74" s="3610"/>
      <c r="X74" s="3610"/>
      <c r="AF74" s="3610"/>
      <c r="AN74" s="3610"/>
      <c r="AO74" s="112"/>
      <c r="AP74" s="112"/>
      <c r="AV74" s="3610"/>
      <c r="AW74" s="236"/>
      <c r="AX74" s="236"/>
      <c r="AY74" s="242"/>
      <c r="AZ74" s="242"/>
      <c r="BA74" s="242"/>
      <c r="BB74" s="242"/>
      <c r="BC74" s="242"/>
      <c r="BD74" s="3610"/>
      <c r="BL74" s="3610"/>
      <c r="BT74" s="3610"/>
      <c r="CB74" s="3610"/>
      <c r="CJ74" s="3610"/>
      <c r="CR74" s="3610"/>
      <c r="CZ74" s="3610"/>
      <c r="DH74" s="3610"/>
      <c r="DP74" s="3610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610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610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610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610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610"/>
      <c r="AW75" s="236"/>
      <c r="AX75" s="236"/>
      <c r="AY75" s="242"/>
      <c r="AZ75" s="242"/>
      <c r="BA75" s="242"/>
      <c r="BB75" s="242"/>
      <c r="BC75" s="242"/>
      <c r="BD75" s="3610"/>
      <c r="BL75" s="3610"/>
      <c r="BT75" s="3610"/>
      <c r="CB75" s="3610"/>
      <c r="CJ75" s="3610"/>
      <c r="CR75" s="3610"/>
      <c r="CZ75" s="3610"/>
      <c r="DH75" s="3610"/>
      <c r="DI75" s="1774"/>
      <c r="DP75" s="3610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610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610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610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610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610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610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610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610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610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610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610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610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610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610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610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610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610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610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610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610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610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610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610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610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610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610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610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610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610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610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610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610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610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610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610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610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610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610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610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610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610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610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610"/>
      <c r="X79" s="3610"/>
      <c r="Y79" s="99"/>
      <c r="Z79" s="99"/>
      <c r="AF79" s="3610"/>
      <c r="AG79" s="99"/>
      <c r="AH79" s="99"/>
      <c r="AN79" s="3610"/>
      <c r="AO79" s="99"/>
      <c r="AP79" s="99"/>
      <c r="AV79" s="3610"/>
      <c r="AW79" s="236"/>
      <c r="AX79" s="236"/>
      <c r="AY79" s="242"/>
      <c r="AZ79" s="242"/>
      <c r="BA79" s="242"/>
      <c r="BB79" s="242"/>
      <c r="BC79" s="242"/>
      <c r="BD79" s="3610"/>
      <c r="BL79" s="3610"/>
      <c r="BT79" s="3610"/>
      <c r="CB79" s="3610"/>
      <c r="CJ79" s="3610"/>
      <c r="CR79" s="3610"/>
      <c r="CZ79" s="3610"/>
      <c r="DH79" s="3610"/>
      <c r="DP79" s="3610"/>
    </row>
    <row r="80" spans="1:156" x14ac:dyDescent="0.2">
      <c r="B80" s="99"/>
      <c r="C80" s="99"/>
      <c r="D80" s="99"/>
      <c r="E80" s="99"/>
      <c r="P80" s="3610"/>
      <c r="X80" s="3610"/>
      <c r="Y80" s="99"/>
      <c r="Z80" s="99"/>
      <c r="AF80" s="3610"/>
      <c r="AG80" s="99"/>
      <c r="AH80" s="99"/>
      <c r="AN80" s="3610"/>
      <c r="AO80" s="99"/>
      <c r="AP80" s="99"/>
      <c r="AV80" s="3610"/>
      <c r="AW80" s="236"/>
      <c r="AX80" s="236"/>
      <c r="AY80" s="242"/>
      <c r="AZ80" s="242"/>
      <c r="BA80" s="242"/>
      <c r="BB80" s="242"/>
      <c r="BC80" s="242"/>
      <c r="BD80" s="3610"/>
      <c r="BL80" s="3610"/>
      <c r="BT80" s="3610"/>
      <c r="CB80" s="3610"/>
      <c r="CJ80" s="3610"/>
      <c r="CR80" s="3610"/>
      <c r="CZ80" s="3610"/>
      <c r="DH80" s="3610"/>
      <c r="DP80" s="3610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610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610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610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610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610"/>
      <c r="AW81" s="236"/>
      <c r="AX81" s="236"/>
      <c r="AY81" s="242"/>
      <c r="AZ81" s="242"/>
      <c r="BA81" s="242"/>
      <c r="BB81" s="242"/>
      <c r="BC81" s="242"/>
      <c r="BD81" s="3610"/>
      <c r="BL81" s="3610"/>
      <c r="BT81" s="3610"/>
      <c r="CB81" s="3610"/>
      <c r="CJ81" s="3610"/>
      <c r="CR81" s="3610"/>
      <c r="CZ81" s="3610"/>
      <c r="DH81" s="3610"/>
      <c r="DI81" s="1774"/>
      <c r="DP81" s="3610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610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610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610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610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610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610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610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610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610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610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610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610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610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610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610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610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610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610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610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610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610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610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610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610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610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610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610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610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610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610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610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610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610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610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610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610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610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610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610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610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610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610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610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610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610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610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610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610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610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610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610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610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610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610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610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610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610"/>
      <c r="S86" s="104"/>
      <c r="T86" s="104"/>
      <c r="U86" s="104"/>
      <c r="V86" s="104"/>
      <c r="W86" s="104"/>
      <c r="X86" s="3610"/>
      <c r="AA86" s="104"/>
      <c r="AB86" s="104"/>
      <c r="AC86" s="104"/>
      <c r="AD86" s="104"/>
      <c r="AE86" s="104"/>
      <c r="AF86" s="3610"/>
      <c r="AI86" s="104"/>
      <c r="AJ86" s="104"/>
      <c r="AK86" s="104"/>
      <c r="AL86" s="104"/>
      <c r="AM86" s="104"/>
      <c r="AN86" s="3610"/>
      <c r="AQ86" s="104"/>
      <c r="AR86" s="104"/>
      <c r="AS86" s="104"/>
      <c r="AT86" s="104"/>
      <c r="AU86" s="104"/>
      <c r="AV86" s="3610"/>
      <c r="AW86" s="348"/>
      <c r="AX86" s="348"/>
      <c r="AY86" s="349"/>
      <c r="AZ86" s="349"/>
      <c r="BA86" s="349"/>
      <c r="BB86" s="349"/>
      <c r="BC86" s="349"/>
      <c r="BD86" s="3610"/>
      <c r="BE86" s="104"/>
      <c r="BF86" s="104"/>
      <c r="BG86" s="104"/>
      <c r="BH86" s="104"/>
      <c r="BI86" s="104"/>
      <c r="BJ86" s="104"/>
      <c r="BK86" s="104"/>
      <c r="BL86" s="3610"/>
      <c r="BM86" s="104"/>
      <c r="BN86" s="104"/>
      <c r="BO86" s="104"/>
      <c r="BP86" s="104"/>
      <c r="BQ86" s="104"/>
      <c r="BR86" s="104"/>
      <c r="BS86" s="104"/>
      <c r="BT86" s="3610"/>
      <c r="BU86" s="104"/>
      <c r="BV86" s="104"/>
      <c r="BW86" s="104"/>
      <c r="BX86" s="104"/>
      <c r="BY86" s="104"/>
      <c r="BZ86" s="104"/>
      <c r="CA86" s="104"/>
      <c r="CB86" s="3610"/>
      <c r="CC86" s="104"/>
      <c r="CD86" s="104"/>
      <c r="CE86" s="104"/>
      <c r="CF86" s="104"/>
      <c r="CG86" s="104"/>
      <c r="CH86" s="104"/>
      <c r="CI86" s="104"/>
      <c r="CJ86" s="3610"/>
      <c r="CK86" s="104"/>
      <c r="CL86" s="104"/>
      <c r="CM86" s="104"/>
      <c r="CN86" s="104"/>
      <c r="CO86" s="104"/>
      <c r="CP86" s="104"/>
      <c r="CQ86" s="104"/>
      <c r="CR86" s="3610"/>
      <c r="CS86" s="104"/>
      <c r="CT86" s="104"/>
      <c r="CU86" s="104"/>
      <c r="CV86" s="104"/>
      <c r="CW86" s="104"/>
      <c r="CX86" s="104"/>
      <c r="CY86" s="104"/>
      <c r="CZ86" s="3610"/>
      <c r="DA86" s="104"/>
      <c r="DB86" s="104"/>
      <c r="DC86" s="104"/>
      <c r="DD86" s="104"/>
      <c r="DE86" s="104"/>
      <c r="DF86" s="104"/>
      <c r="DG86" s="104"/>
      <c r="DH86" s="3610"/>
      <c r="DI86" s="104"/>
      <c r="DJ86" s="104"/>
      <c r="DK86" s="104"/>
      <c r="DL86" s="104"/>
      <c r="DM86" s="104"/>
      <c r="DN86" s="104"/>
      <c r="DO86" s="104"/>
      <c r="DP86" s="3610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623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611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615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610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610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610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623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615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610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610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610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610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610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610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610"/>
      <c r="S88" s="104"/>
      <c r="T88" s="104"/>
      <c r="U88" s="104"/>
      <c r="V88" s="104"/>
      <c r="W88" s="104"/>
      <c r="X88" s="3610"/>
      <c r="Y88" s="398"/>
      <c r="Z88" s="398"/>
      <c r="AA88" s="104"/>
      <c r="AB88" s="104"/>
      <c r="AC88" s="104"/>
      <c r="AD88" s="104"/>
      <c r="AE88" s="104"/>
      <c r="AF88" s="3610"/>
      <c r="AG88" s="104"/>
      <c r="AH88" s="104"/>
      <c r="AI88" s="104"/>
      <c r="AJ88" s="104"/>
      <c r="AK88" s="104"/>
      <c r="AL88" s="104"/>
      <c r="AM88" s="104"/>
      <c r="AN88" s="3610"/>
      <c r="AO88" s="104"/>
      <c r="AP88" s="104"/>
      <c r="AQ88" s="104"/>
      <c r="AR88" s="104"/>
      <c r="AS88" s="104"/>
      <c r="AT88" s="104"/>
      <c r="AU88" s="104"/>
      <c r="AV88" s="3610"/>
      <c r="AW88" s="348"/>
      <c r="AX88" s="348"/>
      <c r="AY88" s="349"/>
      <c r="AZ88" s="349"/>
      <c r="BA88" s="349"/>
      <c r="BB88" s="349"/>
      <c r="BC88" s="349"/>
      <c r="BD88" s="3610"/>
      <c r="BE88" s="104"/>
      <c r="BF88" s="104"/>
      <c r="BG88" s="104"/>
      <c r="BH88" s="104"/>
      <c r="BI88" s="104"/>
      <c r="BJ88" s="104"/>
      <c r="BK88" s="104"/>
      <c r="BL88" s="3610"/>
      <c r="BM88" s="349"/>
      <c r="BN88" s="349"/>
      <c r="BO88" s="349"/>
      <c r="BP88" s="349"/>
      <c r="BQ88" s="349"/>
      <c r="BR88" s="349"/>
      <c r="BS88" s="349"/>
      <c r="BT88" s="3610"/>
      <c r="BU88" s="349"/>
      <c r="BV88" s="349"/>
      <c r="BW88" s="349"/>
      <c r="BX88" s="349"/>
      <c r="BY88" s="349"/>
      <c r="BZ88" s="349"/>
      <c r="CA88" s="349"/>
      <c r="CB88" s="3610"/>
      <c r="CC88" s="349"/>
      <c r="CD88" s="349"/>
      <c r="CE88" s="349"/>
      <c r="CF88" s="349"/>
      <c r="CG88" s="349"/>
      <c r="CH88" s="349"/>
      <c r="CI88" s="349"/>
      <c r="CJ88" s="3610"/>
      <c r="CK88" s="349"/>
      <c r="CL88" s="349"/>
      <c r="CM88" s="349"/>
      <c r="CN88" s="349"/>
      <c r="CO88" s="349"/>
      <c r="CP88" s="349"/>
      <c r="CQ88" s="349"/>
      <c r="CR88" s="3610"/>
      <c r="CS88" s="349"/>
      <c r="CT88" s="349"/>
      <c r="CU88" s="349"/>
      <c r="CV88" s="349"/>
      <c r="CW88" s="349"/>
      <c r="CX88" s="349"/>
      <c r="CY88" s="349"/>
      <c r="CZ88" s="3610"/>
      <c r="DA88" s="349"/>
      <c r="DB88" s="349"/>
      <c r="DC88" s="349"/>
      <c r="DD88" s="349"/>
      <c r="DE88" s="349"/>
      <c r="DF88" s="349"/>
      <c r="DG88" s="349"/>
      <c r="DH88" s="3610"/>
      <c r="DI88" s="349"/>
      <c r="DJ88" s="349"/>
      <c r="DK88" s="349"/>
      <c r="DL88" s="349"/>
      <c r="DM88" s="349"/>
      <c r="DN88" s="349"/>
      <c r="DO88" s="349"/>
      <c r="DP88" s="3610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610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610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610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610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610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610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610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610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610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610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610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610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610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610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610"/>
      <c r="S90" s="104"/>
      <c r="T90" s="104"/>
      <c r="U90" s="104"/>
      <c r="V90" s="104"/>
      <c r="W90" s="104"/>
      <c r="X90" s="3610"/>
      <c r="Y90" s="398"/>
      <c r="Z90" s="398"/>
      <c r="AA90" s="104"/>
      <c r="AB90" s="104"/>
      <c r="AC90" s="104"/>
      <c r="AD90" s="104"/>
      <c r="AE90" s="104"/>
      <c r="AF90" s="3610"/>
      <c r="AG90" s="104"/>
      <c r="AH90" s="104"/>
      <c r="AI90" s="104"/>
      <c r="AJ90" s="104"/>
      <c r="AK90" s="104"/>
      <c r="AL90" s="104"/>
      <c r="AM90" s="104"/>
      <c r="AN90" s="3610"/>
      <c r="AO90" s="104"/>
      <c r="AP90" s="104"/>
      <c r="AQ90" s="104"/>
      <c r="AR90" s="104"/>
      <c r="AS90" s="104"/>
      <c r="AT90" s="104"/>
      <c r="AU90" s="104"/>
      <c r="AV90" s="3610"/>
      <c r="AW90" s="348"/>
      <c r="AX90" s="348"/>
      <c r="AY90" s="349"/>
      <c r="AZ90" s="349"/>
      <c r="BA90" s="349"/>
      <c r="BB90" s="349"/>
      <c r="BC90" s="349"/>
      <c r="BD90" s="3610"/>
      <c r="BE90" s="104"/>
      <c r="BF90" s="104"/>
      <c r="BG90" s="104"/>
      <c r="BH90" s="104"/>
      <c r="BI90" s="104"/>
      <c r="BJ90" s="104"/>
      <c r="BK90" s="104"/>
      <c r="BL90" s="3610"/>
      <c r="BM90" s="349"/>
      <c r="BN90" s="349"/>
      <c r="BO90" s="349"/>
      <c r="BP90" s="349"/>
      <c r="BQ90" s="349"/>
      <c r="BR90" s="349"/>
      <c r="BS90" s="349"/>
      <c r="BT90" s="3610"/>
      <c r="BU90" s="349"/>
      <c r="BV90" s="349"/>
      <c r="BW90" s="349"/>
      <c r="BX90" s="349"/>
      <c r="BY90" s="349"/>
      <c r="BZ90" s="349"/>
      <c r="CA90" s="349"/>
      <c r="CB90" s="3610"/>
      <c r="CC90" s="349"/>
      <c r="CD90" s="349"/>
      <c r="CE90" s="349"/>
      <c r="CF90" s="349"/>
      <c r="CG90" s="349"/>
      <c r="CH90" s="349"/>
      <c r="CI90" s="349"/>
      <c r="CJ90" s="3610"/>
      <c r="CK90" s="349"/>
      <c r="CL90" s="349"/>
      <c r="CM90" s="349"/>
      <c r="CN90" s="349"/>
      <c r="CO90" s="349"/>
      <c r="CP90" s="349"/>
      <c r="CQ90" s="349"/>
      <c r="CR90" s="3610"/>
      <c r="CS90" s="349"/>
      <c r="CT90" s="349"/>
      <c r="CU90" s="349"/>
      <c r="CV90" s="349"/>
      <c r="CW90" s="349"/>
      <c r="CX90" s="349"/>
      <c r="CY90" s="349"/>
      <c r="CZ90" s="3610"/>
      <c r="DA90" s="349"/>
      <c r="DB90" s="349"/>
      <c r="DC90" s="349"/>
      <c r="DD90" s="349"/>
      <c r="DE90" s="349"/>
      <c r="DF90" s="349"/>
      <c r="DG90" s="349"/>
      <c r="DH90" s="3610"/>
      <c r="DI90" s="349"/>
      <c r="DJ90" s="349"/>
      <c r="DK90" s="349"/>
      <c r="DL90" s="349"/>
      <c r="DM90" s="349"/>
      <c r="DN90" s="349"/>
      <c r="DO90" s="349"/>
      <c r="DP90" s="3610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623"/>
      <c r="Q91" s="1658"/>
      <c r="R91" s="1656"/>
      <c r="S91" s="1657"/>
      <c r="T91" s="1657"/>
      <c r="U91" s="1657"/>
      <c r="V91" s="1657"/>
      <c r="W91" s="1659"/>
      <c r="X91" s="3611"/>
      <c r="Y91" s="1666"/>
      <c r="Z91" s="1656"/>
      <c r="AA91" s="1657"/>
      <c r="AB91" s="1657"/>
      <c r="AC91" s="1657"/>
      <c r="AD91" s="1657"/>
      <c r="AE91" s="1659"/>
      <c r="AF91" s="3611"/>
      <c r="AG91" s="1666"/>
      <c r="AH91" s="1656"/>
      <c r="AI91" s="1657"/>
      <c r="AJ91" s="1657"/>
      <c r="AK91" s="1657"/>
      <c r="AL91" s="1657"/>
      <c r="AM91" s="1659"/>
      <c r="AN91" s="3611"/>
      <c r="AO91" s="1666"/>
      <c r="AP91" s="1656"/>
      <c r="AQ91" s="1657"/>
      <c r="AR91" s="1657"/>
      <c r="AS91" s="1657"/>
      <c r="AT91" s="1657"/>
      <c r="AU91" s="1659"/>
      <c r="AV91" s="3611"/>
      <c r="AW91" s="1666"/>
      <c r="AX91" s="1656"/>
      <c r="AY91" s="1657"/>
      <c r="AZ91" s="1657"/>
      <c r="BA91" s="1657"/>
      <c r="BB91" s="1657"/>
      <c r="BC91" s="1659"/>
      <c r="BD91" s="3611"/>
      <c r="BE91" s="1666"/>
      <c r="BF91" s="1656"/>
      <c r="BG91" s="1657"/>
      <c r="BH91" s="1657"/>
      <c r="BI91" s="1657"/>
      <c r="BJ91" s="1657"/>
      <c r="BK91" s="1659"/>
      <c r="BL91" s="3611"/>
      <c r="BM91" s="1666"/>
      <c r="BN91" s="1656"/>
      <c r="BO91" s="1657"/>
      <c r="BP91" s="1657"/>
      <c r="BQ91" s="1657"/>
      <c r="BR91" s="1657"/>
      <c r="BS91" s="1659"/>
      <c r="BT91" s="3611"/>
      <c r="BU91" s="1666"/>
      <c r="BV91" s="1656"/>
      <c r="BW91" s="1657"/>
      <c r="BX91" s="1657"/>
      <c r="BY91" s="1657"/>
      <c r="BZ91" s="1657"/>
      <c r="CA91" s="1659"/>
      <c r="CB91" s="3611"/>
      <c r="CC91" s="1666"/>
      <c r="CD91" s="1656"/>
      <c r="CE91" s="1657"/>
      <c r="CF91" s="1657"/>
      <c r="CG91" s="1657"/>
      <c r="CH91" s="1657"/>
      <c r="CI91" s="1659"/>
      <c r="CJ91" s="3611"/>
      <c r="CK91" s="1666"/>
      <c r="CL91" s="1656"/>
      <c r="CM91" s="1657"/>
      <c r="CN91" s="1657"/>
      <c r="CO91" s="1657"/>
      <c r="CP91" s="1657"/>
      <c r="CQ91" s="1659"/>
      <c r="CR91" s="3611"/>
      <c r="CS91" s="1666"/>
      <c r="CT91" s="1656"/>
      <c r="CU91" s="1657"/>
      <c r="CV91" s="1657"/>
      <c r="CW91" s="1657"/>
      <c r="CX91" s="1657"/>
      <c r="CY91" s="1659"/>
      <c r="CZ91" s="3611"/>
      <c r="DA91" s="1666"/>
      <c r="DB91" s="1656"/>
      <c r="DC91" s="1657"/>
      <c r="DD91" s="1657"/>
      <c r="DE91" s="1657"/>
      <c r="DF91" s="1657"/>
      <c r="DG91" s="1659"/>
      <c r="DH91" s="3615"/>
      <c r="DI91" s="1666"/>
      <c r="DJ91" s="1656"/>
      <c r="DK91" s="1657"/>
      <c r="DL91" s="1657"/>
      <c r="DM91" s="1657"/>
      <c r="DN91" s="1657"/>
      <c r="DO91" s="1659"/>
      <c r="DP91" s="3615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623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611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611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611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611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611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611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611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611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611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611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611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615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615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623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611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611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611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611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611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611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611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611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611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611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611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615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615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623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611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611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611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611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611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611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611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611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611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611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611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615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615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610"/>
      <c r="S95" s="104"/>
      <c r="T95" s="104"/>
      <c r="U95" s="104"/>
      <c r="V95" s="104"/>
      <c r="W95" s="104"/>
      <c r="X95" s="3610"/>
      <c r="Y95" s="398"/>
      <c r="Z95" s="398"/>
      <c r="AA95" s="104"/>
      <c r="AB95" s="104"/>
      <c r="AC95" s="104"/>
      <c r="AD95" s="104"/>
      <c r="AE95" s="104"/>
      <c r="AF95" s="3610"/>
      <c r="AG95" s="104"/>
      <c r="AH95" s="104"/>
      <c r="AI95" s="104"/>
      <c r="AJ95" s="104"/>
      <c r="AK95" s="104"/>
      <c r="AL95" s="104"/>
      <c r="AM95" s="104"/>
      <c r="AN95" s="3610"/>
      <c r="AO95" s="104"/>
      <c r="AP95" s="104"/>
      <c r="AQ95" s="104"/>
      <c r="AR95" s="104"/>
      <c r="AS95" s="104"/>
      <c r="AT95" s="104"/>
      <c r="AU95" s="104"/>
      <c r="AV95" s="3610"/>
      <c r="AW95" s="348"/>
      <c r="AX95" s="348"/>
      <c r="AY95" s="349"/>
      <c r="AZ95" s="349"/>
      <c r="BA95" s="349"/>
      <c r="BB95" s="349"/>
      <c r="BC95" s="349"/>
      <c r="BD95" s="3610"/>
      <c r="BE95" s="104"/>
      <c r="BF95" s="104"/>
      <c r="BG95" s="104"/>
      <c r="BH95" s="104"/>
      <c r="BI95" s="104"/>
      <c r="BJ95" s="104"/>
      <c r="BK95" s="104"/>
      <c r="BL95" s="3610"/>
      <c r="BM95" s="349"/>
      <c r="BN95" s="349"/>
      <c r="BO95" s="349"/>
      <c r="BP95" s="349"/>
      <c r="BQ95" s="349"/>
      <c r="BR95" s="349"/>
      <c r="BS95" s="349"/>
      <c r="BT95" s="3610"/>
      <c r="BU95" s="349"/>
      <c r="BV95" s="349"/>
      <c r="BW95" s="349"/>
      <c r="BX95" s="349"/>
      <c r="BY95" s="349"/>
      <c r="BZ95" s="349"/>
      <c r="CA95" s="349"/>
      <c r="CB95" s="3610"/>
      <c r="CC95" s="349"/>
      <c r="CD95" s="349"/>
      <c r="CE95" s="349"/>
      <c r="CF95" s="349"/>
      <c r="CG95" s="349"/>
      <c r="CH95" s="349"/>
      <c r="CI95" s="349"/>
      <c r="CJ95" s="3610"/>
      <c r="CK95" s="349"/>
      <c r="CL95" s="349"/>
      <c r="CM95" s="349"/>
      <c r="CN95" s="349"/>
      <c r="CO95" s="349"/>
      <c r="CP95" s="349"/>
      <c r="CQ95" s="349"/>
      <c r="CR95" s="3610"/>
      <c r="CS95" s="349"/>
      <c r="CT95" s="349"/>
      <c r="CU95" s="349"/>
      <c r="CV95" s="349"/>
      <c r="CW95" s="349"/>
      <c r="CX95" s="349"/>
      <c r="CY95" s="349"/>
      <c r="CZ95" s="3610"/>
      <c r="DA95" s="349"/>
      <c r="DB95" s="349"/>
      <c r="DC95" s="349"/>
      <c r="DD95" s="349"/>
      <c r="DE95" s="349"/>
      <c r="DF95" s="349"/>
      <c r="DG95" s="349"/>
      <c r="DH95" s="3610"/>
      <c r="DI95" s="349"/>
      <c r="DJ95" s="349"/>
      <c r="DK95" s="349"/>
      <c r="DL95" s="349"/>
      <c r="DM95" s="349"/>
      <c r="DN95" s="349"/>
      <c r="DO95" s="349"/>
      <c r="DP95" s="3610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610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610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610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610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610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610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610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610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610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610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610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610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610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610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610"/>
      <c r="S97" s="104"/>
      <c r="T97" s="104"/>
      <c r="U97" s="104"/>
      <c r="V97" s="104"/>
      <c r="W97" s="104"/>
      <c r="X97" s="3610"/>
      <c r="Y97" s="398"/>
      <c r="Z97" s="398"/>
      <c r="AA97" s="104"/>
      <c r="AB97" s="104"/>
      <c r="AC97" s="104"/>
      <c r="AD97" s="104"/>
      <c r="AE97" s="104"/>
      <c r="AF97" s="3610"/>
      <c r="AG97" s="104"/>
      <c r="AH97" s="104"/>
      <c r="AI97" s="104"/>
      <c r="AJ97" s="104"/>
      <c r="AK97" s="104"/>
      <c r="AL97" s="104"/>
      <c r="AM97" s="104"/>
      <c r="AN97" s="3610"/>
      <c r="AO97" s="104"/>
      <c r="AP97" s="104"/>
      <c r="AQ97" s="104"/>
      <c r="AR97" s="104"/>
      <c r="AS97" s="104"/>
      <c r="AT97" s="104"/>
      <c r="AU97" s="104"/>
      <c r="AV97" s="3610"/>
      <c r="AW97" s="348"/>
      <c r="AX97" s="348"/>
      <c r="AY97" s="349"/>
      <c r="AZ97" s="349"/>
      <c r="BA97" s="349"/>
      <c r="BB97" s="349"/>
      <c r="BC97" s="349"/>
      <c r="BD97" s="3610"/>
      <c r="BE97" s="104"/>
      <c r="BF97" s="104"/>
      <c r="BG97" s="104"/>
      <c r="BH97" s="104"/>
      <c r="BI97" s="104"/>
      <c r="BJ97" s="104"/>
      <c r="BK97" s="104"/>
      <c r="BL97" s="3610"/>
      <c r="BM97" s="349"/>
      <c r="BN97" s="349"/>
      <c r="BO97" s="349"/>
      <c r="BP97" s="349"/>
      <c r="BQ97" s="349"/>
      <c r="BR97" s="349"/>
      <c r="BS97" s="349"/>
      <c r="BT97" s="3610"/>
      <c r="BU97" s="349"/>
      <c r="BV97" s="349"/>
      <c r="BW97" s="349"/>
      <c r="BX97" s="349"/>
      <c r="BY97" s="349"/>
      <c r="BZ97" s="349"/>
      <c r="CA97" s="349"/>
      <c r="CB97" s="3610"/>
      <c r="CC97" s="349"/>
      <c r="CD97" s="349"/>
      <c r="CE97" s="349"/>
      <c r="CF97" s="349"/>
      <c r="CG97" s="349"/>
      <c r="CH97" s="349"/>
      <c r="CI97" s="349"/>
      <c r="CJ97" s="3610"/>
      <c r="CK97" s="349"/>
      <c r="CL97" s="349"/>
      <c r="CM97" s="349"/>
      <c r="CN97" s="349"/>
      <c r="CO97" s="349"/>
      <c r="CP97" s="349"/>
      <c r="CQ97" s="349"/>
      <c r="CR97" s="3610"/>
      <c r="CS97" s="349"/>
      <c r="CT97" s="349"/>
      <c r="CU97" s="349"/>
      <c r="CV97" s="349"/>
      <c r="CW97" s="349"/>
      <c r="CX97" s="349"/>
      <c r="CY97" s="349"/>
      <c r="CZ97" s="3610"/>
      <c r="DA97" s="349"/>
      <c r="DB97" s="349"/>
      <c r="DC97" s="349"/>
      <c r="DD97" s="349"/>
      <c r="DE97" s="349"/>
      <c r="DF97" s="349"/>
      <c r="DG97" s="349"/>
      <c r="DH97" s="3610"/>
      <c r="DI97" s="349"/>
      <c r="DJ97" s="349"/>
      <c r="DK97" s="349"/>
      <c r="DL97" s="349"/>
      <c r="DM97" s="349"/>
      <c r="DN97" s="349"/>
      <c r="DO97" s="349"/>
      <c r="DP97" s="3610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610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610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610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610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610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610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610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610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610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610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610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610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610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610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610"/>
      <c r="S99" s="104"/>
      <c r="T99" s="104"/>
      <c r="U99" s="104"/>
      <c r="V99" s="104"/>
      <c r="W99" s="104"/>
      <c r="X99" s="3610"/>
      <c r="Y99" s="398"/>
      <c r="Z99" s="398"/>
      <c r="AA99" s="104"/>
      <c r="AB99" s="104"/>
      <c r="AC99" s="104"/>
      <c r="AD99" s="104"/>
      <c r="AE99" s="104"/>
      <c r="AF99" s="3610"/>
      <c r="AG99" s="104"/>
      <c r="AH99" s="104"/>
      <c r="AI99" s="104"/>
      <c r="AJ99" s="104"/>
      <c r="AK99" s="104"/>
      <c r="AL99" s="104"/>
      <c r="AM99" s="104"/>
      <c r="AN99" s="3610"/>
      <c r="AO99" s="104"/>
      <c r="AP99" s="104"/>
      <c r="AQ99" s="104"/>
      <c r="AR99" s="104"/>
      <c r="AS99" s="104"/>
      <c r="AT99" s="104"/>
      <c r="AU99" s="104"/>
      <c r="AV99" s="3610"/>
      <c r="AW99" s="348"/>
      <c r="AX99" s="348"/>
      <c r="AY99" s="349"/>
      <c r="AZ99" s="349"/>
      <c r="BA99" s="349"/>
      <c r="BB99" s="349"/>
      <c r="BC99" s="349"/>
      <c r="BD99" s="3610"/>
      <c r="BE99" s="104"/>
      <c r="BF99" s="104"/>
      <c r="BG99" s="104"/>
      <c r="BH99" s="104"/>
      <c r="BI99" s="104"/>
      <c r="BJ99" s="104"/>
      <c r="BK99" s="104"/>
      <c r="BL99" s="3610"/>
      <c r="BM99" s="349"/>
      <c r="BN99" s="349"/>
      <c r="BO99" s="349"/>
      <c r="BP99" s="349"/>
      <c r="BQ99" s="349"/>
      <c r="BR99" s="349"/>
      <c r="BS99" s="349"/>
      <c r="BT99" s="3610"/>
      <c r="BU99" s="349"/>
      <c r="BV99" s="349"/>
      <c r="BW99" s="349"/>
      <c r="BX99" s="349"/>
      <c r="BY99" s="349"/>
      <c r="BZ99" s="349"/>
      <c r="CA99" s="349"/>
      <c r="CB99" s="3610"/>
      <c r="CC99" s="349"/>
      <c r="CD99" s="349"/>
      <c r="CE99" s="349"/>
      <c r="CF99" s="349"/>
      <c r="CG99" s="349"/>
      <c r="CH99" s="349"/>
      <c r="CI99" s="349"/>
      <c r="CJ99" s="3610"/>
      <c r="CK99" s="349"/>
      <c r="CL99" s="349"/>
      <c r="CM99" s="349"/>
      <c r="CN99" s="349"/>
      <c r="CO99" s="349"/>
      <c r="CP99" s="349"/>
      <c r="CQ99" s="349"/>
      <c r="CR99" s="3610"/>
      <c r="CS99" s="349"/>
      <c r="CT99" s="349"/>
      <c r="CU99" s="349"/>
      <c r="CV99" s="349"/>
      <c r="CW99" s="349"/>
      <c r="CX99" s="349"/>
      <c r="CY99" s="349"/>
      <c r="CZ99" s="3610"/>
      <c r="DA99" s="349"/>
      <c r="DB99" s="349"/>
      <c r="DC99" s="349"/>
      <c r="DD99" s="349"/>
      <c r="DE99" s="349"/>
      <c r="DF99" s="349"/>
      <c r="DG99" s="349"/>
      <c r="DH99" s="3610"/>
      <c r="DI99" s="349"/>
      <c r="DJ99" s="349"/>
      <c r="DK99" s="349"/>
      <c r="DL99" s="349"/>
      <c r="DM99" s="349"/>
      <c r="DN99" s="349"/>
      <c r="DO99" s="349"/>
      <c r="DP99" s="3610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612"/>
      <c r="Q100" s="398">
        <f>Q87+Q85+Q78+Q72+Q37+Q96+Q98</f>
        <v>15</v>
      </c>
      <c r="S100" s="104"/>
      <c r="T100" s="104"/>
      <c r="U100" s="104"/>
      <c r="V100" s="104"/>
      <c r="W100" s="104"/>
      <c r="X100" s="3612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612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612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612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612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612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612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612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612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612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612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612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612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633"/>
      <c r="F121" s="3633"/>
    </row>
    <row r="122" spans="5:6" x14ac:dyDescent="0.2">
      <c r="E122" s="3633"/>
      <c r="F122" s="3633"/>
    </row>
    <row r="123" spans="5:6" x14ac:dyDescent="0.2">
      <c r="E123" s="3633"/>
      <c r="F123" s="3633"/>
    </row>
    <row r="124" spans="5:6" x14ac:dyDescent="0.2">
      <c r="E124" s="3633"/>
      <c r="F124" s="3633"/>
    </row>
    <row r="126" spans="5:6" x14ac:dyDescent="0.2">
      <c r="E126" s="3633"/>
      <c r="F126" s="3633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="86" zoomScaleNormal="86" zoomScaleSheetLayoutView="20" workbookViewId="0">
      <pane xSplit="4" ySplit="9" topLeftCell="L46" activePane="bottomRight" state="frozen"/>
      <selection pane="topRight" activeCell="E1" sqref="E1"/>
      <selection pane="bottomLeft" activeCell="A10" sqref="A10"/>
      <selection pane="bottomRight" activeCell="T3" sqref="T3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3.8554687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30.425781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312"/>
      <c r="B1" s="2151"/>
      <c r="C1" s="2151"/>
      <c r="D1" s="2313"/>
      <c r="L1" s="3351"/>
      <c r="U1" s="104">
        <f>+V26+V11</f>
        <v>50539927.030000001</v>
      </c>
      <c r="Z1" s="104"/>
      <c r="AA1" s="312"/>
      <c r="AB1" s="112"/>
      <c r="AC1" s="112"/>
      <c r="AD1" s="112"/>
      <c r="AE1" s="112"/>
      <c r="AF1" s="2366">
        <f>+AF11+V26</f>
        <v>50539927.030000001</v>
      </c>
      <c r="AG1" s="2366">
        <f>AE22+AF22</f>
        <v>242761844.55000001</v>
      </c>
      <c r="AH1" s="3378">
        <f>+AI13+AI29</f>
        <v>47841385.670000002</v>
      </c>
      <c r="AI1" s="2366">
        <f>+AI12-AF12</f>
        <v>86066.85000000149</v>
      </c>
      <c r="AK1" s="112"/>
      <c r="AM1" s="112"/>
      <c r="AN1" s="100"/>
      <c r="AR1" s="2081"/>
      <c r="AT1" s="112"/>
      <c r="AV1" s="112">
        <f>+AV11+AV26</f>
        <v>9338103.4800000004</v>
      </c>
      <c r="AW1" s="112"/>
      <c r="BC1" s="112">
        <f>+BC11+BC26</f>
        <v>50539927.030000001</v>
      </c>
      <c r="BE1" s="112"/>
      <c r="BF1" s="112"/>
      <c r="BJ1" s="3703" t="s">
        <v>696</v>
      </c>
      <c r="BK1" s="3703"/>
      <c r="BL1" s="3703"/>
      <c r="BM1" s="3703"/>
      <c r="BN1" s="3703"/>
      <c r="BO1" s="3703"/>
    </row>
    <row r="2" spans="1:550" ht="15.6" customHeight="1" x14ac:dyDescent="0.25">
      <c r="A2" s="2314"/>
      <c r="B2" s="2315"/>
      <c r="C2" s="2151"/>
      <c r="D2" s="2710"/>
      <c r="L2" s="3351"/>
      <c r="P2" s="112"/>
      <c r="Q2" s="112"/>
      <c r="S2" s="112"/>
      <c r="U2" s="112">
        <f>+V50+V26+V13+V12+V11+V10</f>
        <v>274818787.95999998</v>
      </c>
      <c r="V2" s="112"/>
      <c r="Z2" s="312"/>
      <c r="AA2" s="3807" t="s">
        <v>693</v>
      </c>
      <c r="AB2" s="3808"/>
      <c r="AC2" s="3808"/>
      <c r="AD2" s="3808"/>
      <c r="AE2" s="3808"/>
      <c r="AF2" s="3808"/>
      <c r="AG2" s="3808"/>
      <c r="AH2" s="3808"/>
      <c r="AI2" s="3808"/>
      <c r="AJ2" s="3723" t="s">
        <v>697</v>
      </c>
      <c r="AK2" s="3724"/>
      <c r="AL2" s="3724"/>
      <c r="AM2" s="3724"/>
      <c r="AN2" s="3724"/>
      <c r="AO2" s="3724"/>
      <c r="AP2" s="3724"/>
      <c r="AQ2" s="3724"/>
      <c r="AR2" s="3724"/>
      <c r="AS2" s="3724"/>
      <c r="AT2" s="3724"/>
      <c r="AU2" s="3725"/>
      <c r="AV2" s="3714" t="s">
        <v>698</v>
      </c>
      <c r="AW2" s="3715"/>
      <c r="AX2" s="3715"/>
      <c r="AY2" s="3715"/>
      <c r="AZ2" s="3715"/>
      <c r="BA2" s="3715"/>
      <c r="BB2" s="3715"/>
      <c r="BC2" s="3715"/>
      <c r="BD2" s="3715"/>
      <c r="BE2" s="3715"/>
      <c r="BF2" s="3715"/>
      <c r="BG2" s="3715"/>
      <c r="BH2" s="3716"/>
      <c r="BJ2" s="3703"/>
      <c r="BK2" s="3703"/>
      <c r="BL2" s="3703"/>
      <c r="BM2" s="3703"/>
      <c r="BN2" s="3703"/>
      <c r="BO2" s="3703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314"/>
      <c r="B3" s="1929"/>
      <c r="C3" s="2151"/>
      <c r="D3" s="2316"/>
      <c r="F3" s="104"/>
      <c r="L3" s="3351"/>
      <c r="M3" s="2366" t="s">
        <v>612</v>
      </c>
      <c r="N3" s="2367"/>
      <c r="P3" s="112"/>
      <c r="Q3" s="112"/>
      <c r="S3" s="112"/>
      <c r="T3" s="112"/>
      <c r="U3" s="112">
        <f>+U4-50438238.57</f>
        <v>101688.46000000089</v>
      </c>
      <c r="V3" s="112"/>
      <c r="W3" s="112"/>
      <c r="X3" s="112"/>
      <c r="Y3" s="112"/>
      <c r="Z3" s="312"/>
      <c r="AA3" s="3809"/>
      <c r="AB3" s="3810"/>
      <c r="AC3" s="3810"/>
      <c r="AD3" s="3810"/>
      <c r="AE3" s="3810"/>
      <c r="AF3" s="3810"/>
      <c r="AG3" s="3810"/>
      <c r="AH3" s="3810"/>
      <c r="AI3" s="3810"/>
      <c r="AJ3" s="3726"/>
      <c r="AK3" s="3727"/>
      <c r="AL3" s="3727"/>
      <c r="AM3" s="3727"/>
      <c r="AN3" s="3727"/>
      <c r="AO3" s="3727"/>
      <c r="AP3" s="3727"/>
      <c r="AQ3" s="3727"/>
      <c r="AR3" s="3727"/>
      <c r="AS3" s="3727"/>
      <c r="AT3" s="3727"/>
      <c r="AU3" s="3728"/>
      <c r="AV3" s="3717"/>
      <c r="AW3" s="3718"/>
      <c r="AX3" s="3718"/>
      <c r="AY3" s="3718"/>
      <c r="AZ3" s="3718"/>
      <c r="BA3" s="3718"/>
      <c r="BB3" s="3718"/>
      <c r="BC3" s="3718"/>
      <c r="BD3" s="3718"/>
      <c r="BE3" s="3718"/>
      <c r="BF3" s="3718"/>
      <c r="BG3" s="3718"/>
      <c r="BH3" s="3719"/>
      <c r="BJ3" s="3703"/>
      <c r="BK3" s="3703"/>
      <c r="BL3" s="3703"/>
      <c r="BM3" s="3703"/>
      <c r="BN3" s="3703"/>
      <c r="BO3" s="3703"/>
      <c r="BP3" s="2146"/>
      <c r="BQ3" s="2146"/>
      <c r="BR3" s="2146"/>
      <c r="BS3" s="2146"/>
      <c r="BT3" s="2146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317"/>
      <c r="B4" s="2318"/>
      <c r="C4" s="2319"/>
      <c r="D4" s="2320"/>
      <c r="E4" s="2055"/>
      <c r="F4" s="2015"/>
      <c r="G4" s="2015"/>
      <c r="H4" s="2699"/>
      <c r="I4" s="2056"/>
      <c r="J4" s="2015"/>
      <c r="K4" s="2152"/>
      <c r="L4" s="3352"/>
      <c r="M4" s="2368"/>
      <c r="N4" s="2369">
        <f>+N13+N28</f>
        <v>6629.5599999999995</v>
      </c>
      <c r="O4" s="2057"/>
      <c r="P4" s="2699"/>
      <c r="Q4" s="2015"/>
      <c r="R4" s="2015"/>
      <c r="S4" s="2015"/>
      <c r="T4" s="2015"/>
      <c r="U4" s="2065">
        <f>+V11+V26</f>
        <v>50539927.030000001</v>
      </c>
      <c r="V4" s="2441">
        <f>+V11+V26</f>
        <v>50539927.030000001</v>
      </c>
      <c r="W4" s="312"/>
      <c r="X4" s="312"/>
      <c r="Y4" s="112"/>
      <c r="Z4" s="2015"/>
      <c r="AA4" s="3811"/>
      <c r="AB4" s="3812"/>
      <c r="AC4" s="3812"/>
      <c r="AD4" s="3812"/>
      <c r="AE4" s="3812"/>
      <c r="AF4" s="3812"/>
      <c r="AG4" s="3812"/>
      <c r="AH4" s="3812"/>
      <c r="AI4" s="3812"/>
      <c r="AJ4" s="3729"/>
      <c r="AK4" s="3730"/>
      <c r="AL4" s="3730"/>
      <c r="AM4" s="3730"/>
      <c r="AN4" s="3730"/>
      <c r="AO4" s="3730"/>
      <c r="AP4" s="3730"/>
      <c r="AQ4" s="3730"/>
      <c r="AR4" s="3730"/>
      <c r="AS4" s="3730"/>
      <c r="AT4" s="3730"/>
      <c r="AU4" s="3731"/>
      <c r="AV4" s="3720"/>
      <c r="AW4" s="3721"/>
      <c r="AX4" s="3721"/>
      <c r="AY4" s="3721"/>
      <c r="AZ4" s="3721"/>
      <c r="BA4" s="3721"/>
      <c r="BB4" s="3721"/>
      <c r="BC4" s="3721"/>
      <c r="BD4" s="3721"/>
      <c r="BE4" s="3721"/>
      <c r="BF4" s="3721"/>
      <c r="BG4" s="3721"/>
      <c r="BH4" s="3722"/>
      <c r="BJ4" s="3703"/>
      <c r="BK4" s="3703"/>
      <c r="BL4" s="3703"/>
      <c r="BM4" s="3703"/>
      <c r="BN4" s="3703"/>
      <c r="BO4" s="3703"/>
      <c r="BP4" s="2146"/>
      <c r="BQ4" s="2146"/>
      <c r="BR4" s="2146"/>
      <c r="BS4" s="2146"/>
      <c r="BT4" s="2146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781"/>
      <c r="B5" s="3782"/>
      <c r="C5" s="3787"/>
      <c r="D5" s="3790" t="s">
        <v>1</v>
      </c>
      <c r="E5" s="3642" t="s">
        <v>2</v>
      </c>
      <c r="F5" s="3643"/>
      <c r="G5" s="3643"/>
      <c r="H5" s="3643"/>
      <c r="I5" s="3643"/>
      <c r="J5" s="3643"/>
      <c r="K5" s="3643"/>
      <c r="L5" s="3643"/>
      <c r="M5" s="3643"/>
      <c r="N5" s="3643"/>
      <c r="O5" s="2777"/>
      <c r="P5" s="3779" t="s">
        <v>650</v>
      </c>
      <c r="Q5" s="3780"/>
      <c r="R5" s="3780"/>
      <c r="S5" s="3780"/>
      <c r="T5" s="3780"/>
      <c r="U5" s="2736" t="s">
        <v>129</v>
      </c>
      <c r="V5" s="2300" t="s">
        <v>649</v>
      </c>
      <c r="W5" s="3775" t="s">
        <v>128</v>
      </c>
      <c r="X5" s="3776"/>
      <c r="Y5" s="3793" t="s">
        <v>589</v>
      </c>
      <c r="Z5" s="3770" t="s">
        <v>587</v>
      </c>
      <c r="AA5" s="3764" t="s">
        <v>549</v>
      </c>
      <c r="AB5" s="3765"/>
      <c r="AC5" s="3766"/>
      <c r="AD5" s="3709" t="s">
        <v>146</v>
      </c>
      <c r="AE5" s="3710"/>
      <c r="AF5" s="3763"/>
      <c r="AG5" s="3709" t="s">
        <v>147</v>
      </c>
      <c r="AH5" s="3710"/>
      <c r="AI5" s="3813"/>
      <c r="AJ5" s="3732" t="s">
        <v>574</v>
      </c>
      <c r="AK5" s="3733"/>
      <c r="AL5" s="3734"/>
      <c r="AM5" s="3802" t="s">
        <v>146</v>
      </c>
      <c r="AN5" s="3803"/>
      <c r="AO5" s="3803"/>
      <c r="AP5" s="3803"/>
      <c r="AQ5" s="3804"/>
      <c r="AR5" s="2572" t="s">
        <v>147</v>
      </c>
      <c r="AS5" s="3800" t="s">
        <v>147</v>
      </c>
      <c r="AT5" s="3800"/>
      <c r="AU5" s="3801"/>
      <c r="AV5" s="3701" t="s">
        <v>624</v>
      </c>
      <c r="AW5" s="3701"/>
      <c r="AX5" s="3701"/>
      <c r="AY5" s="3709" t="s">
        <v>146</v>
      </c>
      <c r="AZ5" s="3710"/>
      <c r="BA5" s="3710"/>
      <c r="BB5" s="3710"/>
      <c r="BC5" s="3710"/>
      <c r="BD5" s="3711" t="s">
        <v>147</v>
      </c>
      <c r="BE5" s="3712"/>
      <c r="BF5" s="3713"/>
      <c r="BG5" s="3696" t="s">
        <v>640</v>
      </c>
      <c r="BH5" s="3704" t="s">
        <v>641</v>
      </c>
      <c r="BJ5" s="3703"/>
      <c r="BK5" s="3703"/>
      <c r="BL5" s="3703"/>
      <c r="BM5" s="3703"/>
      <c r="BN5" s="3703"/>
      <c r="BO5" s="3703"/>
      <c r="BP5" s="2146"/>
      <c r="BQ5" s="2146"/>
      <c r="BR5" s="2146"/>
      <c r="BS5" s="2146"/>
      <c r="BT5" s="2146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783"/>
      <c r="B6" s="3784"/>
      <c r="C6" s="3788"/>
      <c r="D6" s="3791"/>
      <c r="E6" s="3644" t="s">
        <v>563</v>
      </c>
      <c r="F6" s="3645"/>
      <c r="G6" s="3646"/>
      <c r="H6" s="3650" t="s">
        <v>564</v>
      </c>
      <c r="I6" s="3651"/>
      <c r="J6" s="3652"/>
      <c r="K6" s="3650" t="s">
        <v>565</v>
      </c>
      <c r="L6" s="3651"/>
      <c r="M6" s="3652"/>
      <c r="N6" s="3656" t="s">
        <v>3</v>
      </c>
      <c r="O6" s="3777" t="s">
        <v>566</v>
      </c>
      <c r="P6" s="3796" t="s">
        <v>567</v>
      </c>
      <c r="Q6" s="3640" t="s">
        <v>568</v>
      </c>
      <c r="R6" s="3640" t="s">
        <v>132</v>
      </c>
      <c r="S6" s="3640" t="s">
        <v>569</v>
      </c>
      <c r="T6" s="3640" t="s">
        <v>570</v>
      </c>
      <c r="U6" s="3690" t="s">
        <v>567</v>
      </c>
      <c r="V6" s="3692" t="s">
        <v>571</v>
      </c>
      <c r="W6" s="3773" t="s">
        <v>595</v>
      </c>
      <c r="X6" s="3773" t="s">
        <v>644</v>
      </c>
      <c r="Y6" s="3794"/>
      <c r="Z6" s="3771"/>
      <c r="AA6" s="3767"/>
      <c r="AB6" s="3768"/>
      <c r="AC6" s="3769"/>
      <c r="AD6" s="2550" t="s">
        <v>650</v>
      </c>
      <c r="AE6" s="2068" t="s">
        <v>129</v>
      </c>
      <c r="AF6" s="2551" t="s">
        <v>651</v>
      </c>
      <c r="AG6" s="3113" t="s">
        <v>650</v>
      </c>
      <c r="AH6" s="3798" t="s">
        <v>651</v>
      </c>
      <c r="AI6" s="3814"/>
      <c r="AJ6" s="3735"/>
      <c r="AK6" s="3736"/>
      <c r="AL6" s="3737"/>
      <c r="AM6" s="3112" t="s">
        <v>650</v>
      </c>
      <c r="AN6" s="2975" t="s">
        <v>129</v>
      </c>
      <c r="AO6" s="3699" t="s">
        <v>637</v>
      </c>
      <c r="AP6" s="3700"/>
      <c r="AQ6" s="3112" t="s">
        <v>651</v>
      </c>
      <c r="AR6" s="2614"/>
      <c r="AS6" s="2615" t="s">
        <v>650</v>
      </c>
      <c r="AT6" s="3707" t="s">
        <v>661</v>
      </c>
      <c r="AU6" s="3708"/>
      <c r="AV6" s="3702"/>
      <c r="AW6" s="3702"/>
      <c r="AX6" s="3702"/>
      <c r="AY6" s="2991" t="s">
        <v>650</v>
      </c>
      <c r="AZ6" s="2991" t="s">
        <v>129</v>
      </c>
      <c r="BA6" s="3805" t="s">
        <v>637</v>
      </c>
      <c r="BB6" s="3806"/>
      <c r="BC6" s="2068" t="s">
        <v>651</v>
      </c>
      <c r="BD6" s="2082" t="s">
        <v>663</v>
      </c>
      <c r="BE6" s="3798" t="s">
        <v>651</v>
      </c>
      <c r="BF6" s="3799"/>
      <c r="BG6" s="3697"/>
      <c r="BH6" s="3705"/>
      <c r="BJ6" s="3703"/>
      <c r="BK6" s="3703"/>
      <c r="BL6" s="3703"/>
      <c r="BM6" s="3703"/>
      <c r="BN6" s="3703"/>
      <c r="BO6" s="3703"/>
      <c r="BP6" s="2146"/>
      <c r="BQ6" s="2146"/>
      <c r="BR6" s="2146"/>
      <c r="BS6" s="2146"/>
      <c r="BT6" s="214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50" customFormat="1" ht="45.75" customHeight="1" x14ac:dyDescent="0.2">
      <c r="A7" s="3783"/>
      <c r="B7" s="3784"/>
      <c r="C7" s="3788"/>
      <c r="D7" s="3791"/>
      <c r="E7" s="3647"/>
      <c r="F7" s="3648"/>
      <c r="G7" s="3649"/>
      <c r="H7" s="3653"/>
      <c r="I7" s="3654"/>
      <c r="J7" s="3655"/>
      <c r="K7" s="3653"/>
      <c r="L7" s="3654"/>
      <c r="M7" s="3655"/>
      <c r="N7" s="3657"/>
      <c r="O7" s="3778"/>
      <c r="P7" s="3797"/>
      <c r="Q7" s="3641"/>
      <c r="R7" s="3641"/>
      <c r="S7" s="3641"/>
      <c r="T7" s="3641"/>
      <c r="U7" s="3691"/>
      <c r="V7" s="3693"/>
      <c r="W7" s="3774"/>
      <c r="X7" s="3774"/>
      <c r="Y7" s="3795"/>
      <c r="Z7" s="3772"/>
      <c r="AA7" s="2069" t="s">
        <v>591</v>
      </c>
      <c r="AB7" s="2482" t="s">
        <v>613</v>
      </c>
      <c r="AC7" s="2483" t="s">
        <v>614</v>
      </c>
      <c r="AD7" s="2552" t="s">
        <v>647</v>
      </c>
      <c r="AE7" s="2083" t="s">
        <v>572</v>
      </c>
      <c r="AF7" s="2086" t="s">
        <v>3</v>
      </c>
      <c r="AG7" s="2553" t="s">
        <v>647</v>
      </c>
      <c r="AH7" s="2067" t="s">
        <v>573</v>
      </c>
      <c r="AI7" s="2630" t="s">
        <v>165</v>
      </c>
      <c r="AJ7" s="2686" t="s">
        <v>620</v>
      </c>
      <c r="AK7" s="2079" t="s">
        <v>613</v>
      </c>
      <c r="AL7" s="2080" t="s">
        <v>621</v>
      </c>
      <c r="AM7" s="2974" t="s">
        <v>660</v>
      </c>
      <c r="AN7" s="2976" t="s">
        <v>578</v>
      </c>
      <c r="AO7" s="2977" t="s">
        <v>659</v>
      </c>
      <c r="AP7" s="2978" t="s">
        <v>658</v>
      </c>
      <c r="AQ7" s="2979" t="s">
        <v>645</v>
      </c>
      <c r="AR7" s="2071" t="s">
        <v>575</v>
      </c>
      <c r="AS7" s="2070" t="s">
        <v>647</v>
      </c>
      <c r="AT7" s="2071" t="s">
        <v>596</v>
      </c>
      <c r="AU7" s="2616" t="s">
        <v>674</v>
      </c>
      <c r="AV7" s="2984" t="s">
        <v>591</v>
      </c>
      <c r="AW7" s="2985" t="s">
        <v>613</v>
      </c>
      <c r="AX7" s="2986" t="s">
        <v>622</v>
      </c>
      <c r="AY7" s="2992" t="s">
        <v>662</v>
      </c>
      <c r="AZ7" s="2993" t="s">
        <v>578</v>
      </c>
      <c r="BA7" s="2994" t="s">
        <v>636</v>
      </c>
      <c r="BB7" s="2994" t="s">
        <v>648</v>
      </c>
      <c r="BC7" s="2074" t="s">
        <v>576</v>
      </c>
      <c r="BD7" s="2077" t="s">
        <v>164</v>
      </c>
      <c r="BE7" s="2076" t="s">
        <v>573</v>
      </c>
      <c r="BF7" s="2075" t="s">
        <v>165</v>
      </c>
      <c r="BG7" s="3698"/>
      <c r="BH7" s="3706"/>
      <c r="BI7" s="99"/>
      <c r="BJ7" s="3703"/>
      <c r="BK7" s="3703"/>
      <c r="BL7" s="3703"/>
      <c r="BM7" s="3703"/>
      <c r="BN7" s="3703"/>
      <c r="BO7" s="3703"/>
      <c r="BP7" s="2146"/>
      <c r="BQ7" s="2146"/>
      <c r="BR7" s="2146"/>
      <c r="BS7" s="2146"/>
      <c r="BT7" s="2146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785"/>
      <c r="B8" s="3786"/>
      <c r="C8" s="3789"/>
      <c r="D8" s="3792"/>
      <c r="E8" s="2062" t="s">
        <v>4</v>
      </c>
      <c r="F8" s="2372" t="s">
        <v>5</v>
      </c>
      <c r="G8" s="2370" t="s">
        <v>6</v>
      </c>
      <c r="H8" s="2371" t="s">
        <v>4</v>
      </c>
      <c r="I8" s="2372" t="s">
        <v>5</v>
      </c>
      <c r="J8" s="2370" t="s">
        <v>6</v>
      </c>
      <c r="K8" s="2371" t="s">
        <v>4</v>
      </c>
      <c r="L8" s="2372" t="s">
        <v>5</v>
      </c>
      <c r="M8" s="2370" t="s">
        <v>6</v>
      </c>
      <c r="N8" s="2063" t="s">
        <v>5</v>
      </c>
      <c r="O8" s="2064"/>
      <c r="P8" s="2066" t="s">
        <v>102</v>
      </c>
      <c r="Q8" s="2066" t="s">
        <v>102</v>
      </c>
      <c r="R8" s="2066" t="s">
        <v>102</v>
      </c>
      <c r="S8" s="2066" t="s">
        <v>102</v>
      </c>
      <c r="T8" s="2066" t="s">
        <v>102</v>
      </c>
      <c r="U8" s="2063" t="s">
        <v>102</v>
      </c>
      <c r="V8" s="2202" t="s">
        <v>102</v>
      </c>
      <c r="W8" s="2202" t="s">
        <v>4</v>
      </c>
      <c r="X8" s="2202" t="s">
        <v>4</v>
      </c>
      <c r="Y8" s="2738" t="s">
        <v>590</v>
      </c>
      <c r="Z8" s="2219" t="s">
        <v>102</v>
      </c>
      <c r="AA8" s="2129" t="s">
        <v>102</v>
      </c>
      <c r="AB8" s="2067" t="s">
        <v>102</v>
      </c>
      <c r="AC8" s="2067" t="s">
        <v>102</v>
      </c>
      <c r="AD8" s="2073" t="s">
        <v>102</v>
      </c>
      <c r="AE8" s="2086" t="s">
        <v>102</v>
      </c>
      <c r="AF8" s="2085" t="s">
        <v>102</v>
      </c>
      <c r="AG8" s="2067" t="s">
        <v>102</v>
      </c>
      <c r="AH8" s="2087" t="s">
        <v>102</v>
      </c>
      <c r="AI8" s="2631" t="s">
        <v>102</v>
      </c>
      <c r="AJ8" s="2685" t="s">
        <v>102</v>
      </c>
      <c r="AK8" s="2084" t="s">
        <v>102</v>
      </c>
      <c r="AL8" s="2084" t="s">
        <v>102</v>
      </c>
      <c r="AM8" s="2078" t="s">
        <v>102</v>
      </c>
      <c r="AN8" s="2617" t="s">
        <v>102</v>
      </c>
      <c r="AO8" s="2618" t="s">
        <v>102</v>
      </c>
      <c r="AP8" s="2078" t="s">
        <v>102</v>
      </c>
      <c r="AQ8" s="2619" t="s">
        <v>102</v>
      </c>
      <c r="AR8" s="2072" t="s">
        <v>102</v>
      </c>
      <c r="AS8" s="2072" t="s">
        <v>102</v>
      </c>
      <c r="AT8" s="2072" t="s">
        <v>102</v>
      </c>
      <c r="AU8" s="2240" t="s">
        <v>102</v>
      </c>
      <c r="AV8" s="2987" t="s">
        <v>102</v>
      </c>
      <c r="AW8" s="2988" t="s">
        <v>102</v>
      </c>
      <c r="AX8" s="2987" t="s">
        <v>102</v>
      </c>
      <c r="AY8" s="2995" t="s">
        <v>102</v>
      </c>
      <c r="AZ8" s="2996" t="s">
        <v>102</v>
      </c>
      <c r="BA8" s="2996"/>
      <c r="BB8" s="2996"/>
      <c r="BC8" s="2086" t="s">
        <v>102</v>
      </c>
      <c r="BD8" s="2067" t="s">
        <v>102</v>
      </c>
      <c r="BE8" s="2129" t="s">
        <v>102</v>
      </c>
      <c r="BF8" s="2067" t="s">
        <v>102</v>
      </c>
      <c r="BG8" s="2067" t="s">
        <v>102</v>
      </c>
      <c r="BH8" s="2631" t="s">
        <v>102</v>
      </c>
      <c r="BI8" s="2309"/>
      <c r="BJ8" s="3703"/>
      <c r="BK8" s="3703"/>
      <c r="BL8" s="3703"/>
      <c r="BM8" s="3703"/>
      <c r="BN8" s="3703"/>
      <c r="BO8" s="3703"/>
      <c r="BP8" s="2146"/>
      <c r="BQ8" s="2146"/>
      <c r="BR8" s="2146"/>
      <c r="BS8" s="2146"/>
      <c r="BT8" s="2146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695"/>
      <c r="TK8" s="3695"/>
      <c r="TL8" s="3695"/>
      <c r="TM8" s="3695"/>
      <c r="TN8" s="3695"/>
      <c r="TO8" s="3695"/>
      <c r="TP8" s="3695"/>
      <c r="TQ8" s="3695"/>
      <c r="TR8" s="3695"/>
      <c r="TS8" s="3695"/>
      <c r="TT8" s="3695"/>
      <c r="TU8" s="3695"/>
      <c r="TV8" s="3695"/>
      <c r="TW8" s="3695"/>
      <c r="TX8" s="3695"/>
      <c r="TY8" s="3695"/>
      <c r="TZ8" s="3695"/>
      <c r="UA8" s="3695"/>
      <c r="UB8" s="3695"/>
      <c r="UC8" s="3695"/>
      <c r="UD8" s="3695"/>
    </row>
    <row r="9" spans="1:550" ht="17.45" customHeight="1" x14ac:dyDescent="0.2">
      <c r="A9" s="3761"/>
      <c r="B9" s="3762"/>
      <c r="C9" s="2230">
        <v>1</v>
      </c>
      <c r="D9" s="2700">
        <v>2</v>
      </c>
      <c r="E9" s="3221">
        <v>3</v>
      </c>
      <c r="F9" s="3246">
        <v>4</v>
      </c>
      <c r="G9" s="2061" t="s">
        <v>97</v>
      </c>
      <c r="H9" s="3246">
        <v>6</v>
      </c>
      <c r="I9" s="2058">
        <v>7</v>
      </c>
      <c r="J9" s="3258" t="s">
        <v>98</v>
      </c>
      <c r="K9" s="3246">
        <v>9</v>
      </c>
      <c r="L9" s="2058">
        <v>10</v>
      </c>
      <c r="M9" s="2373" t="s">
        <v>99</v>
      </c>
      <c r="N9" s="2059" t="s">
        <v>100</v>
      </c>
      <c r="O9" s="2136" t="s">
        <v>652</v>
      </c>
      <c r="P9" s="3221">
        <v>14</v>
      </c>
      <c r="Q9" s="2059">
        <v>15</v>
      </c>
      <c r="R9" s="3220">
        <v>16</v>
      </c>
      <c r="S9" s="2059">
        <v>17</v>
      </c>
      <c r="T9" s="2137">
        <v>18</v>
      </c>
      <c r="U9" s="3216">
        <v>19</v>
      </c>
      <c r="V9" s="2060" t="s">
        <v>653</v>
      </c>
      <c r="W9" s="2060"/>
      <c r="X9" s="2060"/>
      <c r="Y9" s="2203"/>
      <c r="Z9" s="3312" t="s">
        <v>654</v>
      </c>
      <c r="AA9" s="2134">
        <v>22</v>
      </c>
      <c r="AB9" s="2130">
        <v>23</v>
      </c>
      <c r="AC9" s="2135" t="s">
        <v>655</v>
      </c>
      <c r="AD9" s="3019">
        <v>25</v>
      </c>
      <c r="AE9" s="2134">
        <v>26</v>
      </c>
      <c r="AF9" s="2135" t="s">
        <v>656</v>
      </c>
      <c r="AG9" s="2135">
        <v>28</v>
      </c>
      <c r="AH9" s="2135">
        <v>29</v>
      </c>
      <c r="AI9" s="3018" t="s">
        <v>657</v>
      </c>
      <c r="AJ9" s="2134">
        <v>31</v>
      </c>
      <c r="AK9" s="2130">
        <v>32</v>
      </c>
      <c r="AL9" s="3019" t="s">
        <v>684</v>
      </c>
      <c r="AM9" s="3190">
        <v>34</v>
      </c>
      <c r="AN9" s="3193">
        <v>35</v>
      </c>
      <c r="AO9" s="3193">
        <v>36</v>
      </c>
      <c r="AP9" s="2134" t="s">
        <v>672</v>
      </c>
      <c r="AQ9" s="2135" t="s">
        <v>675</v>
      </c>
      <c r="AR9" s="2134">
        <v>33</v>
      </c>
      <c r="AS9" s="2130">
        <v>39</v>
      </c>
      <c r="AT9" s="2130">
        <v>40</v>
      </c>
      <c r="AU9" s="3350" t="s">
        <v>673</v>
      </c>
      <c r="AV9" s="2646">
        <v>42</v>
      </c>
      <c r="AW9" s="2135">
        <v>43</v>
      </c>
      <c r="AX9" s="2135">
        <v>44</v>
      </c>
      <c r="AY9" s="2130" t="s">
        <v>664</v>
      </c>
      <c r="AZ9" s="2130" t="s">
        <v>665</v>
      </c>
      <c r="BA9" s="2135">
        <v>47</v>
      </c>
      <c r="BB9" s="2130" t="s">
        <v>666</v>
      </c>
      <c r="BC9" s="2130" t="s">
        <v>667</v>
      </c>
      <c r="BD9" s="2135" t="s">
        <v>668</v>
      </c>
      <c r="BE9" s="2135" t="s">
        <v>669</v>
      </c>
      <c r="BF9" s="2130" t="s">
        <v>670</v>
      </c>
      <c r="BG9" s="2130" t="s">
        <v>671</v>
      </c>
      <c r="BH9" s="3018" t="s">
        <v>676</v>
      </c>
      <c r="BI9" s="2158"/>
      <c r="BJ9" s="3703"/>
      <c r="BK9" s="3703"/>
      <c r="BL9" s="3703"/>
      <c r="BM9" s="3703"/>
      <c r="BN9" s="3703"/>
      <c r="BO9" s="3703"/>
      <c r="BP9" s="2146"/>
      <c r="BQ9" s="2146"/>
      <c r="BR9" s="2808"/>
      <c r="BS9" s="2146"/>
      <c r="BT9" s="2146"/>
      <c r="BU9" s="2146"/>
      <c r="BV9" s="2146"/>
      <c r="BW9" s="2146"/>
      <c r="BX9" s="2144"/>
      <c r="BY9" s="2144"/>
      <c r="BZ9" s="2144"/>
      <c r="CA9" s="2144"/>
      <c r="CB9" s="2144"/>
      <c r="CC9" s="2144"/>
      <c r="CD9" s="2144"/>
      <c r="CE9" s="2144"/>
      <c r="CF9" s="2144"/>
      <c r="CG9" s="2144"/>
      <c r="CH9" s="2144"/>
      <c r="CI9" s="2144"/>
      <c r="CJ9" s="2144"/>
      <c r="CK9" s="2144"/>
      <c r="CL9" s="2144"/>
      <c r="CM9" s="2144"/>
      <c r="CN9" s="2144"/>
      <c r="CO9" s="2144"/>
      <c r="CP9" s="2144"/>
      <c r="CQ9" s="2144"/>
      <c r="CR9" s="2144"/>
      <c r="CS9" s="2144"/>
      <c r="CT9" s="2144"/>
      <c r="CU9" s="2144"/>
      <c r="CV9" s="2144"/>
      <c r="CW9" s="2144"/>
      <c r="CX9" s="2144"/>
      <c r="CY9" s="2144"/>
      <c r="CZ9" s="2144"/>
      <c r="DA9" s="2144"/>
      <c r="DB9" s="2144"/>
      <c r="DC9" s="2144"/>
      <c r="DD9" s="2144"/>
      <c r="DE9" s="2144"/>
      <c r="DF9" s="2144"/>
      <c r="DG9" s="2144"/>
      <c r="DH9" s="2144"/>
      <c r="DI9" s="2144"/>
      <c r="DJ9" s="2144"/>
      <c r="DK9" s="2144"/>
      <c r="DL9" s="2144"/>
      <c r="DM9" s="2144"/>
      <c r="DN9" s="2144"/>
      <c r="DO9" s="2144"/>
      <c r="DP9" s="2144"/>
      <c r="DQ9" s="2144"/>
      <c r="DR9" s="2144"/>
      <c r="DS9" s="2144"/>
      <c r="DT9" s="2144"/>
      <c r="DU9" s="2144"/>
      <c r="DV9" s="2144"/>
      <c r="DW9" s="2144"/>
      <c r="DX9" s="2144"/>
      <c r="DY9" s="2144"/>
      <c r="DZ9" s="2144"/>
      <c r="EA9" s="2144"/>
      <c r="EB9" s="2144"/>
      <c r="EC9" s="2144"/>
      <c r="ED9" s="2144"/>
      <c r="EE9" s="2144"/>
      <c r="EF9" s="2144"/>
      <c r="EG9" s="2144"/>
      <c r="EH9" s="2144"/>
      <c r="EI9" s="2144"/>
      <c r="EJ9" s="2144"/>
      <c r="EK9" s="2144"/>
      <c r="EL9" s="2144"/>
      <c r="EM9" s="2144"/>
      <c r="EN9" s="2144"/>
      <c r="EO9" s="2144"/>
      <c r="EP9" s="2144"/>
      <c r="EQ9" s="2144"/>
      <c r="ER9" s="2144"/>
      <c r="ES9" s="2144"/>
      <c r="ET9" s="2144"/>
      <c r="EU9" s="2144"/>
      <c r="EV9" s="2144"/>
      <c r="EW9" s="2144"/>
      <c r="EX9" s="2144"/>
      <c r="EY9" s="2144"/>
      <c r="EZ9" s="2144"/>
      <c r="FA9" s="2144"/>
      <c r="FB9" s="2144"/>
      <c r="FC9" s="2144"/>
      <c r="FD9" s="2144"/>
      <c r="FE9" s="2144"/>
      <c r="FF9" s="2144"/>
      <c r="FG9" s="2144"/>
      <c r="FH9" s="2144"/>
      <c r="FI9" s="2144"/>
      <c r="FJ9" s="2144"/>
      <c r="FK9" s="2144"/>
      <c r="FL9" s="2144"/>
      <c r="FM9" s="2144"/>
      <c r="FN9" s="2144"/>
      <c r="FO9" s="2144"/>
      <c r="FP9" s="2144"/>
      <c r="FQ9" s="2144"/>
      <c r="FR9" s="2144"/>
      <c r="FS9" s="2144"/>
      <c r="FT9" s="2144"/>
      <c r="FU9" s="2144"/>
      <c r="TJ9" s="3695"/>
      <c r="TK9" s="3695"/>
      <c r="TL9" s="3695"/>
      <c r="TM9" s="3695"/>
      <c r="TN9" s="3695"/>
      <c r="TO9" s="3695"/>
      <c r="TP9" s="3695"/>
      <c r="TQ9" s="3695"/>
      <c r="TR9" s="3695"/>
      <c r="TS9" s="3695"/>
      <c r="TT9" s="3695"/>
      <c r="TU9" s="3695"/>
      <c r="TV9" s="3695"/>
      <c r="TW9" s="3695"/>
      <c r="TX9" s="3695"/>
      <c r="TY9" s="3695"/>
      <c r="TZ9" s="3695"/>
      <c r="UA9" s="3695"/>
      <c r="UB9" s="3695"/>
      <c r="UC9" s="3695"/>
      <c r="UD9" s="3695"/>
    </row>
    <row r="10" spans="1:550" ht="15" customHeight="1" x14ac:dyDescent="0.2">
      <c r="A10" s="3741" t="s">
        <v>592</v>
      </c>
      <c r="B10" s="3744" t="s">
        <v>594</v>
      </c>
      <c r="C10" s="2321">
        <v>1</v>
      </c>
      <c r="D10" s="3133" t="s">
        <v>678</v>
      </c>
      <c r="E10" s="3247">
        <v>124</v>
      </c>
      <c r="F10" s="3232">
        <v>10397.66</v>
      </c>
      <c r="G10" s="3239">
        <f>F10/E10</f>
        <v>83.852096774193541</v>
      </c>
      <c r="H10" s="3247">
        <v>253</v>
      </c>
      <c r="I10" s="2026">
        <v>3304.09</v>
      </c>
      <c r="J10" s="3239">
        <f>I10/H10</f>
        <v>13.059644268774704</v>
      </c>
      <c r="K10" s="3247">
        <v>4</v>
      </c>
      <c r="L10" s="2026">
        <v>415</v>
      </c>
      <c r="M10" s="3239">
        <f>L10/K10</f>
        <v>103.75</v>
      </c>
      <c r="N10" s="3232">
        <f>F10+I10+L10</f>
        <v>14116.75</v>
      </c>
      <c r="O10" s="2787">
        <f>F10+I10</f>
        <v>13701.75</v>
      </c>
      <c r="P10" s="3222">
        <v>0</v>
      </c>
      <c r="Q10" s="3217">
        <v>0</v>
      </c>
      <c r="R10" s="3217">
        <v>72197551.939999998</v>
      </c>
      <c r="S10" s="3217">
        <v>0</v>
      </c>
      <c r="T10" s="3217">
        <v>0</v>
      </c>
      <c r="U10" s="3217">
        <v>9941563.9399999995</v>
      </c>
      <c r="V10" s="2017">
        <f t="shared" ref="V10:V48" si="0">U10+R10+Q10+P10</f>
        <v>82139115.879999995</v>
      </c>
      <c r="W10" s="2303">
        <v>124</v>
      </c>
      <c r="X10" s="2303">
        <v>124</v>
      </c>
      <c r="Y10" s="2017"/>
      <c r="Z10" s="3331">
        <v>13586595.35</v>
      </c>
      <c r="AA10" s="2408">
        <f>Y10+Z10</f>
        <v>13586595.35</v>
      </c>
      <c r="AB10" s="2106">
        <v>13586595.35</v>
      </c>
      <c r="AC10" s="3213">
        <v>0</v>
      </c>
      <c r="AD10" s="2106">
        <v>82139115.879999995</v>
      </c>
      <c r="AE10" s="2106">
        <v>0</v>
      </c>
      <c r="AF10" s="2106">
        <f>AD10+AE10</f>
        <v>82139115.879999995</v>
      </c>
      <c r="AG10" s="2106">
        <v>82139115.879999995</v>
      </c>
      <c r="AH10" s="2106">
        <v>0</v>
      </c>
      <c r="AI10" s="2620">
        <f>AG10+AH10</f>
        <v>82139115.879999995</v>
      </c>
      <c r="AJ10" s="3204">
        <v>0</v>
      </c>
      <c r="AK10" s="3204">
        <v>0</v>
      </c>
      <c r="AL10" s="2106">
        <v>0</v>
      </c>
      <c r="AM10" s="2106">
        <v>0</v>
      </c>
      <c r="AN10" s="2821">
        <v>0</v>
      </c>
      <c r="AO10" s="2821">
        <v>0</v>
      </c>
      <c r="AP10" s="1967"/>
      <c r="AQ10" s="1967">
        <f>+AM10+AN10</f>
        <v>0</v>
      </c>
      <c r="AR10" s="1967">
        <v>0</v>
      </c>
      <c r="AS10" s="1967">
        <v>0</v>
      </c>
      <c r="AT10" s="1896">
        <v>0</v>
      </c>
      <c r="AU10" s="2620">
        <v>0</v>
      </c>
      <c r="AV10" s="1896">
        <f t="shared" ref="AV10:AV20" si="1">AA10+AJ10</f>
        <v>13586595.35</v>
      </c>
      <c r="AW10" s="1896">
        <v>13586595.35</v>
      </c>
      <c r="AX10" s="1967">
        <v>0</v>
      </c>
      <c r="AY10" s="1941">
        <f t="shared" ref="AY10:AY20" si="2">AD10+AM10</f>
        <v>82139115.879999995</v>
      </c>
      <c r="AZ10" s="1941">
        <f t="shared" ref="AZ10:AZ20" si="3">AE10+AO10</f>
        <v>0</v>
      </c>
      <c r="BA10" s="1941">
        <v>0</v>
      </c>
      <c r="BB10" s="1941">
        <f>AY10+BA10</f>
        <v>82139115.879999995</v>
      </c>
      <c r="BC10" s="1941">
        <f>AY10+AZ10</f>
        <v>82139115.879999995</v>
      </c>
      <c r="BD10" s="1941">
        <f t="shared" ref="BD10:BD20" si="4">AG10+AS10</f>
        <v>82139115.879999995</v>
      </c>
      <c r="BE10" s="2231">
        <f t="shared" ref="BE10:BE20" si="5">AH10+AT10</f>
        <v>0</v>
      </c>
      <c r="BF10" s="2232">
        <f t="shared" ref="BF10:BF11" si="6">BD10+BE10</f>
        <v>82139115.879999995</v>
      </c>
      <c r="BG10" s="2231">
        <f t="shared" ref="BG10:BG39" si="7">BD10-BB10</f>
        <v>0</v>
      </c>
      <c r="BH10" s="2698">
        <f t="shared" ref="BH10:BH24" si="8">BF10-BC10</f>
        <v>0</v>
      </c>
      <c r="BI10" s="2122"/>
      <c r="BJ10" s="3703"/>
      <c r="BK10" s="3703"/>
      <c r="BL10" s="3703"/>
      <c r="BM10" s="3703"/>
      <c r="BN10" s="3703"/>
      <c r="BO10" s="3703"/>
      <c r="BP10" s="2146"/>
      <c r="BQ10" s="2146"/>
      <c r="BR10" s="2146"/>
      <c r="BS10" s="2146"/>
      <c r="BT10" s="2146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695"/>
      <c r="TK10" s="3695"/>
      <c r="TL10" s="3695"/>
      <c r="TM10" s="3695"/>
      <c r="TN10" s="3695"/>
      <c r="TO10" s="3695"/>
      <c r="TP10" s="3695"/>
      <c r="TQ10" s="3695"/>
      <c r="TR10" s="3695"/>
      <c r="TS10" s="3695"/>
      <c r="TT10" s="3695"/>
      <c r="TU10" s="3695"/>
      <c r="TV10" s="3695"/>
      <c r="TW10" s="3695"/>
      <c r="TX10" s="3695"/>
      <c r="TY10" s="3695"/>
      <c r="TZ10" s="3695"/>
      <c r="UA10" s="3695"/>
      <c r="UB10" s="3695"/>
      <c r="UC10" s="3695"/>
      <c r="UD10" s="3695"/>
    </row>
    <row r="11" spans="1:550" ht="15" customHeight="1" x14ac:dyDescent="0.2">
      <c r="A11" s="3742"/>
      <c r="B11" s="3745"/>
      <c r="C11" s="2322">
        <v>2</v>
      </c>
      <c r="D11" s="3133" t="s">
        <v>679</v>
      </c>
      <c r="E11" s="3268">
        <v>80</v>
      </c>
      <c r="F11" s="3232">
        <v>5937.2</v>
      </c>
      <c r="G11" s="3261">
        <f>F11/E11</f>
        <v>74.215000000000003</v>
      </c>
      <c r="H11" s="3247">
        <v>19</v>
      </c>
      <c r="I11" s="2026">
        <f>233.68+9.53+9.57+12.36-0.01</f>
        <v>265.13</v>
      </c>
      <c r="J11" s="3239">
        <f>I11/H11</f>
        <v>13.954210526315789</v>
      </c>
      <c r="K11" s="3247"/>
      <c r="L11" s="2026"/>
      <c r="M11" s="3239" t="e">
        <f>L11/K11</f>
        <v>#DIV/0!</v>
      </c>
      <c r="N11" s="3232">
        <f t="shared" ref="N11:N20" si="9">F11+I11+L11</f>
        <v>6202.33</v>
      </c>
      <c r="O11" s="2787">
        <f t="shared" ref="O11:O13" si="10">F11+I11</f>
        <v>6202.33</v>
      </c>
      <c r="P11" s="3222">
        <v>0</v>
      </c>
      <c r="Q11" s="3217">
        <v>0</v>
      </c>
      <c r="R11" s="3202">
        <f>38639254.75+168066.47</f>
        <v>38807321.219999999</v>
      </c>
      <c r="S11" s="3202">
        <v>0</v>
      </c>
      <c r="T11" s="3202">
        <v>44132.959999999999</v>
      </c>
      <c r="U11" s="3202">
        <f>9756088+14179.04+14238.56+18389.59</f>
        <v>9802895.1899999995</v>
      </c>
      <c r="V11" s="2017">
        <f>U11+R11+Q11+P11+S11+T11</f>
        <v>48654349.369999997</v>
      </c>
      <c r="W11" s="2677">
        <v>80</v>
      </c>
      <c r="X11" s="2677">
        <v>80</v>
      </c>
      <c r="Y11" s="2678"/>
      <c r="Z11" s="3411">
        <f>8959881.37+13837.2+13895.32+17946.3-0.01</f>
        <v>9005560.1799999997</v>
      </c>
      <c r="AA11" s="2107">
        <f>Y11+Z11</f>
        <v>9005560.1799999997</v>
      </c>
      <c r="AB11" s="2107">
        <f>+AA11</f>
        <v>9005560.1799999997</v>
      </c>
      <c r="AC11" s="2107">
        <v>0</v>
      </c>
      <c r="AD11" s="2107">
        <f>+R11+T11</f>
        <v>38851454.18</v>
      </c>
      <c r="AE11" s="2107">
        <f>+U11</f>
        <v>9802895.1899999995</v>
      </c>
      <c r="AF11" s="2107">
        <f>AD11+AE11</f>
        <v>48654349.369999997</v>
      </c>
      <c r="AG11" s="2107">
        <f>6063450.97+23571789.47+259048.19</f>
        <v>29894288.629999999</v>
      </c>
      <c r="AH11" s="2107">
        <v>18715969.359999999</v>
      </c>
      <c r="AI11" s="2600">
        <f>AG11+AH11</f>
        <v>48610257.989999995</v>
      </c>
      <c r="AJ11" s="3412">
        <v>0</v>
      </c>
      <c r="AK11" s="3413">
        <v>0</v>
      </c>
      <c r="AL11" s="2107">
        <v>0</v>
      </c>
      <c r="AM11" s="2107">
        <v>0</v>
      </c>
      <c r="AN11" s="3194">
        <v>0</v>
      </c>
      <c r="AO11" s="3194">
        <v>0</v>
      </c>
      <c r="AP11" s="1896"/>
      <c r="AQ11" s="1896">
        <f>+AM11+AN11</f>
        <v>0</v>
      </c>
      <c r="AR11" s="1896">
        <v>0</v>
      </c>
      <c r="AS11" s="1896">
        <v>0</v>
      </c>
      <c r="AT11" s="1896">
        <v>0</v>
      </c>
      <c r="AU11" s="2620">
        <f>+AS11+AT11</f>
        <v>0</v>
      </c>
      <c r="AV11" s="1967">
        <f>AA11+AJ11</f>
        <v>9005560.1799999997</v>
      </c>
      <c r="AW11" s="1967">
        <f>+AV11</f>
        <v>9005560.1799999997</v>
      </c>
      <c r="AX11" s="1967">
        <v>0</v>
      </c>
      <c r="AY11" s="1893">
        <f t="shared" si="2"/>
        <v>38851454.18</v>
      </c>
      <c r="AZ11" s="1893">
        <f t="shared" si="3"/>
        <v>9802895.1899999995</v>
      </c>
      <c r="BA11" s="1967">
        <v>0</v>
      </c>
      <c r="BB11" s="1967">
        <f t="shared" ref="BB11:BB24" si="11">AY11+BA11</f>
        <v>38851454.18</v>
      </c>
      <c r="BC11" s="1893">
        <f t="shared" ref="BC11" si="12">AY11+AZ11</f>
        <v>48654349.369999997</v>
      </c>
      <c r="BD11" s="1893">
        <f t="shared" si="4"/>
        <v>29894288.629999999</v>
      </c>
      <c r="BE11" s="1893">
        <f t="shared" si="5"/>
        <v>18715969.359999999</v>
      </c>
      <c r="BF11" s="1893">
        <f t="shared" si="6"/>
        <v>48610257.989999995</v>
      </c>
      <c r="BG11" s="2231">
        <f t="shared" si="7"/>
        <v>-8957165.5500000007</v>
      </c>
      <c r="BH11" s="2698">
        <f t="shared" si="8"/>
        <v>-44091.380000002682</v>
      </c>
      <c r="BI11" s="2122"/>
      <c r="BJ11" s="3703"/>
      <c r="BK11" s="3703"/>
      <c r="BL11" s="3703"/>
      <c r="BM11" s="3703"/>
      <c r="BN11" s="3703"/>
      <c r="BO11" s="3703"/>
      <c r="BP11" s="2146"/>
      <c r="BQ11" s="2146"/>
      <c r="BR11" s="2146"/>
      <c r="BS11" s="2146"/>
      <c r="BT11" s="2146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695"/>
      <c r="TK11" s="3695"/>
      <c r="TL11" s="3695"/>
      <c r="TM11" s="3695"/>
      <c r="TN11" s="3695"/>
      <c r="TO11" s="3695"/>
      <c r="TP11" s="3695"/>
      <c r="TQ11" s="3695"/>
      <c r="TR11" s="3695"/>
      <c r="TS11" s="3695"/>
      <c r="TT11" s="3695"/>
      <c r="TU11" s="3695"/>
      <c r="TV11" s="3695"/>
      <c r="TW11" s="3695"/>
      <c r="TX11" s="3695"/>
      <c r="TY11" s="3695"/>
      <c r="TZ11" s="3695"/>
      <c r="UA11" s="3695"/>
      <c r="UB11" s="3695"/>
      <c r="UC11" s="3695"/>
      <c r="UD11" s="3695"/>
    </row>
    <row r="12" spans="1:550" s="628" customFormat="1" ht="15" customHeight="1" outlineLevel="1" x14ac:dyDescent="0.25">
      <c r="A12" s="3742"/>
      <c r="B12" s="3745"/>
      <c r="C12" s="2323">
        <v>1</v>
      </c>
      <c r="D12" s="3133" t="s">
        <v>685</v>
      </c>
      <c r="E12" s="3128">
        <v>80</v>
      </c>
      <c r="F12" s="3024">
        <f>5027.05</f>
        <v>5027.05</v>
      </c>
      <c r="G12" s="3263">
        <f>F12/E12</f>
        <v>62.838125000000005</v>
      </c>
      <c r="H12" s="2379"/>
      <c r="I12" s="3024"/>
      <c r="J12" s="1808" t="e">
        <f t="shared" ref="J12:J20" si="13">I12/H12</f>
        <v>#DIV/0!</v>
      </c>
      <c r="K12" s="2379"/>
      <c r="L12" s="3024"/>
      <c r="M12" s="1808" t="e">
        <f>L12/K12</f>
        <v>#DIV/0!</v>
      </c>
      <c r="N12" s="3233">
        <f t="shared" si="9"/>
        <v>5027.05</v>
      </c>
      <c r="O12" s="2787">
        <f t="shared" si="10"/>
        <v>5027.05</v>
      </c>
      <c r="P12" s="3223"/>
      <c r="Q12" s="1845">
        <v>1301262</v>
      </c>
      <c r="R12" s="3416">
        <v>32889115.329999998</v>
      </c>
      <c r="S12" s="3416">
        <v>337500</v>
      </c>
      <c r="T12" s="3416">
        <f>263504.91+454550.99</f>
        <v>718055.89999999991</v>
      </c>
      <c r="U12" s="2167">
        <f>1286990.95+350000+283110.53+3547674+1480650.67</f>
        <v>6948426.1500000004</v>
      </c>
      <c r="V12" s="3272">
        <f>U12+R12+Q12+P12+S12+T12</f>
        <v>42194359.379999995</v>
      </c>
      <c r="W12" s="2948">
        <v>80</v>
      </c>
      <c r="X12" s="2948">
        <v>80</v>
      </c>
      <c r="Y12" s="2205">
        <v>35</v>
      </c>
      <c r="Z12" s="3384">
        <f>N12*6000*0.35</f>
        <v>10556805</v>
      </c>
      <c r="AA12" s="1856">
        <v>10556805</v>
      </c>
      <c r="AB12" s="1856">
        <v>10556805</v>
      </c>
      <c r="AC12" s="3214">
        <f>AA12-AB12</f>
        <v>0</v>
      </c>
      <c r="AD12" s="1908">
        <v>38130766.240000002</v>
      </c>
      <c r="AE12" s="1908">
        <v>4063593.14</v>
      </c>
      <c r="AF12" s="3210">
        <f>AD12+AE12</f>
        <v>42194359.380000003</v>
      </c>
      <c r="AG12" s="2241">
        <f>5872922.34+21303389.67+100600.89+366890.07+663912.99+110376.29+402540.86+99586.95+363192.26</f>
        <v>29283412.32</v>
      </c>
      <c r="AH12" s="2241">
        <f>12369773.72+203181.61+222924.8+201133.78</f>
        <v>12997013.91</v>
      </c>
      <c r="AI12" s="3207">
        <f>AG12+AH12</f>
        <v>42280426.230000004</v>
      </c>
      <c r="AJ12" s="1839">
        <v>0</v>
      </c>
      <c r="AK12" s="1839">
        <v>0</v>
      </c>
      <c r="AL12" s="3200">
        <f>AJ12+AK12</f>
        <v>0</v>
      </c>
      <c r="AM12" s="3385">
        <v>0</v>
      </c>
      <c r="AN12" s="3043">
        <v>0</v>
      </c>
      <c r="AO12" s="3043">
        <v>0</v>
      </c>
      <c r="AP12" s="3386"/>
      <c r="AQ12" s="3377">
        <f>+AM12+AN12</f>
        <v>0</v>
      </c>
      <c r="AR12" s="1839">
        <v>0</v>
      </c>
      <c r="AS12" s="3387">
        <v>0</v>
      </c>
      <c r="AT12" s="1838">
        <v>0</v>
      </c>
      <c r="AU12" s="2743">
        <f t="shared" ref="AU12:AU20" si="14">AS12+AT12</f>
        <v>0</v>
      </c>
      <c r="AV12" s="2089">
        <f t="shared" si="1"/>
        <v>10556805</v>
      </c>
      <c r="AW12" s="1988">
        <v>10556805</v>
      </c>
      <c r="AX12" s="2128">
        <f>AV12-AW12</f>
        <v>0</v>
      </c>
      <c r="AY12" s="3210">
        <f t="shared" si="2"/>
        <v>38130766.240000002</v>
      </c>
      <c r="AZ12" s="1908">
        <f t="shared" si="3"/>
        <v>4063593.14</v>
      </c>
      <c r="BA12" s="1907">
        <f>AO12</f>
        <v>0</v>
      </c>
      <c r="BB12" s="1908">
        <f>AY12+BA12</f>
        <v>38130766.240000002</v>
      </c>
      <c r="BC12" s="1866">
        <f>AY12+AZ12</f>
        <v>42194359.380000003</v>
      </c>
      <c r="BD12" s="2005">
        <f t="shared" si="4"/>
        <v>29283412.32</v>
      </c>
      <c r="BE12" s="1905">
        <f t="shared" si="5"/>
        <v>12997013.91</v>
      </c>
      <c r="BF12" s="2128">
        <f>BD12+BE12</f>
        <v>42280426.230000004</v>
      </c>
      <c r="BG12" s="3076">
        <f>BD12-BB12</f>
        <v>-8847353.9200000018</v>
      </c>
      <c r="BH12" s="3073">
        <f t="shared" si="8"/>
        <v>86066.85000000149</v>
      </c>
      <c r="BI12" s="2122"/>
      <c r="BJ12" s="3703"/>
      <c r="BK12" s="3703"/>
      <c r="BL12" s="3703"/>
      <c r="BM12" s="3703"/>
      <c r="BN12" s="3703"/>
      <c r="BO12" s="3703"/>
      <c r="BP12" s="2146"/>
      <c r="BQ12" s="2146"/>
      <c r="BR12" s="2146"/>
      <c r="BS12" s="2146"/>
      <c r="BT12" s="2146"/>
      <c r="BU12" s="3388"/>
      <c r="BV12" s="3388"/>
      <c r="BW12" s="3388"/>
      <c r="BX12" s="3388"/>
      <c r="BY12" s="3388"/>
      <c r="BZ12" s="3388"/>
      <c r="CA12" s="3388"/>
      <c r="CB12" s="3388"/>
      <c r="CC12" s="3388"/>
      <c r="CD12" s="3388"/>
      <c r="CE12" s="3388"/>
      <c r="CF12" s="3388"/>
      <c r="CG12" s="3388"/>
      <c r="CH12" s="3388"/>
      <c r="CI12" s="3388"/>
      <c r="CJ12" s="3388"/>
      <c r="CK12" s="3388"/>
      <c r="CL12" s="3388"/>
      <c r="CM12" s="3388"/>
      <c r="CN12" s="3388"/>
      <c r="CO12" s="3388"/>
      <c r="CP12" s="3388"/>
      <c r="CQ12" s="3388"/>
      <c r="CR12" s="3388"/>
      <c r="CS12" s="3388"/>
      <c r="CT12" s="3388"/>
      <c r="CU12" s="3388"/>
      <c r="CV12" s="3388"/>
      <c r="CW12" s="3388"/>
      <c r="CX12" s="3388"/>
      <c r="CY12" s="3388"/>
      <c r="CZ12" s="3388"/>
      <c r="DA12" s="3388"/>
      <c r="DB12" s="3388"/>
      <c r="DC12" s="3388"/>
      <c r="DD12" s="3388"/>
      <c r="DE12" s="3388"/>
      <c r="DF12" s="3388"/>
      <c r="DG12" s="3388"/>
      <c r="DH12" s="3388"/>
      <c r="DI12" s="3388"/>
      <c r="DJ12" s="3388"/>
      <c r="DK12" s="3388"/>
      <c r="DL12" s="3388"/>
      <c r="DM12" s="3388"/>
      <c r="DN12" s="3388"/>
      <c r="DO12" s="3388"/>
      <c r="DP12" s="3388"/>
      <c r="DQ12" s="3388"/>
      <c r="DR12" s="3388"/>
      <c r="DS12" s="3388"/>
      <c r="DT12" s="3388"/>
      <c r="DU12" s="3388"/>
      <c r="DV12" s="3388"/>
      <c r="TJ12" s="3695"/>
      <c r="TK12" s="3695"/>
      <c r="TL12" s="3695"/>
      <c r="TM12" s="3695"/>
      <c r="TN12" s="3695"/>
      <c r="TO12" s="3695"/>
      <c r="TP12" s="3695"/>
      <c r="TQ12" s="3695"/>
      <c r="TR12" s="3695"/>
      <c r="TS12" s="3695"/>
      <c r="TT12" s="3695"/>
      <c r="TU12" s="3695"/>
      <c r="TV12" s="3695"/>
      <c r="TW12" s="3695"/>
      <c r="TX12" s="3695"/>
      <c r="TY12" s="3695"/>
      <c r="TZ12" s="3695"/>
      <c r="UA12" s="3695"/>
      <c r="UB12" s="3695"/>
      <c r="UC12" s="3695"/>
      <c r="UD12" s="3695"/>
    </row>
    <row r="13" spans="1:550" ht="15" customHeight="1" outlineLevel="1" x14ac:dyDescent="0.25">
      <c r="A13" s="3742"/>
      <c r="B13" s="3745"/>
      <c r="C13" s="2324">
        <v>2</v>
      </c>
      <c r="D13" s="3382" t="s">
        <v>683</v>
      </c>
      <c r="E13" s="3129">
        <v>95</v>
      </c>
      <c r="F13" s="3242">
        <f>6545.57+83.99</f>
        <v>6629.5599999999995</v>
      </c>
      <c r="G13" s="3264">
        <f>F13/E13</f>
        <v>69.784842105263152</v>
      </c>
      <c r="H13" s="3253"/>
      <c r="I13" s="3242"/>
      <c r="J13" s="1808" t="e">
        <f t="shared" si="13"/>
        <v>#DIV/0!</v>
      </c>
      <c r="K13" s="3253"/>
      <c r="L13" s="3242"/>
      <c r="M13" s="1894" t="e">
        <f t="shared" ref="M13:M22" si="15">L13/K13</f>
        <v>#DIV/0!</v>
      </c>
      <c r="N13" s="3236">
        <f>F13+I13+L13</f>
        <v>6629.5599999999995</v>
      </c>
      <c r="O13" s="3372">
        <f t="shared" si="10"/>
        <v>6629.5599999999995</v>
      </c>
      <c r="P13" s="3224"/>
      <c r="Q13" s="1895">
        <v>1450264.58</v>
      </c>
      <c r="R13" s="1895">
        <v>37676508.25</v>
      </c>
      <c r="S13" s="1895">
        <v>237500</v>
      </c>
      <c r="T13" s="1895">
        <v>410966.92</v>
      </c>
      <c r="U13" s="1895">
        <v>8066145.9199999999</v>
      </c>
      <c r="V13" s="1895">
        <f>U13+R13+Q13+P13+S13+T13</f>
        <v>47841385.670000002</v>
      </c>
      <c r="W13" s="2208">
        <v>95</v>
      </c>
      <c r="X13" s="2208">
        <v>95</v>
      </c>
      <c r="Y13" s="2208">
        <v>25</v>
      </c>
      <c r="Z13" s="3291">
        <f>1500*O13</f>
        <v>9944340</v>
      </c>
      <c r="AA13" s="1856">
        <v>9944340</v>
      </c>
      <c r="AB13" s="1856">
        <v>9944340</v>
      </c>
      <c r="AC13" s="1856">
        <f t="shared" ref="AC13:AC20" si="16">AA13-AB13</f>
        <v>0</v>
      </c>
      <c r="AD13" s="1908">
        <f>13744024.48+25495656.4+535558.87</f>
        <v>39775239.749999993</v>
      </c>
      <c r="AE13" s="1908">
        <f>5752984.31+2246861.58+66300.03</f>
        <v>8066145.9199999999</v>
      </c>
      <c r="AF13" s="2187">
        <f t="shared" ref="AF13:AF35" si="17">AD13+AE13</f>
        <v>47841385.669999994</v>
      </c>
      <c r="AG13" s="3206">
        <f>7085929.09+25158547.83+90278.84+319295.03</f>
        <v>32654050.789999999</v>
      </c>
      <c r="AH13" s="3206">
        <f>14995049.85+192285.03</f>
        <v>15187334.879999999</v>
      </c>
      <c r="AI13" s="3337">
        <f>AG13+AH13</f>
        <v>47841385.670000002</v>
      </c>
      <c r="AJ13" s="1839">
        <v>0</v>
      </c>
      <c r="AK13" s="1839">
        <v>0</v>
      </c>
      <c r="AL13" s="3201">
        <f>AJ13-AK13</f>
        <v>0</v>
      </c>
      <c r="AM13" s="3198">
        <v>0</v>
      </c>
      <c r="AN13" s="3053">
        <v>0</v>
      </c>
      <c r="AO13" s="2260">
        <v>0</v>
      </c>
      <c r="AP13" s="3198"/>
      <c r="AQ13" s="3377">
        <f t="shared" ref="AQ13:AQ20" si="18">+AM13+AN13</f>
        <v>0</v>
      </c>
      <c r="AR13" s="3201">
        <v>0</v>
      </c>
      <c r="AS13" s="2267">
        <v>0</v>
      </c>
      <c r="AT13" s="1838">
        <v>0</v>
      </c>
      <c r="AU13" s="2723">
        <f t="shared" si="14"/>
        <v>0</v>
      </c>
      <c r="AV13" s="2214">
        <f t="shared" si="1"/>
        <v>9944340</v>
      </c>
      <c r="AW13" s="1865">
        <f>AB13+AK13</f>
        <v>9944340</v>
      </c>
      <c r="AX13" s="1859">
        <f>AV13-AW13</f>
        <v>0</v>
      </c>
      <c r="AY13" s="2644">
        <f>AD13+AM13</f>
        <v>39775239.749999993</v>
      </c>
      <c r="AZ13" s="1907">
        <f>AE13+AN13</f>
        <v>8066145.9199999999</v>
      </c>
      <c r="BA13" s="1907">
        <f>AO13</f>
        <v>0</v>
      </c>
      <c r="BB13" s="1907">
        <f>AY13+BA13</f>
        <v>39775239.749999993</v>
      </c>
      <c r="BC13" s="1907">
        <f>AY13+AZ13</f>
        <v>47841385.669999994</v>
      </c>
      <c r="BD13" s="1902">
        <f t="shared" si="4"/>
        <v>32654050.789999999</v>
      </c>
      <c r="BE13" s="1864">
        <f t="shared" si="5"/>
        <v>15187334.879999999</v>
      </c>
      <c r="BF13" s="3044">
        <f t="shared" ref="BF13:BF20" si="19">BD13+BE13</f>
        <v>47841385.670000002</v>
      </c>
      <c r="BG13" s="3077">
        <f>BD13-BB13</f>
        <v>-7121188.9599999934</v>
      </c>
      <c r="BH13" s="3074">
        <f t="shared" si="8"/>
        <v>0</v>
      </c>
      <c r="BI13" s="2122"/>
      <c r="BJ13" s="3703"/>
      <c r="BK13" s="3703"/>
      <c r="BL13" s="3703"/>
      <c r="BM13" s="3703"/>
      <c r="BN13" s="3703"/>
      <c r="BO13" s="3703"/>
      <c r="BP13" s="2146"/>
      <c r="BQ13" s="2146"/>
      <c r="BR13" s="2146"/>
      <c r="BS13" s="2146"/>
      <c r="BT13" s="2146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695"/>
      <c r="TK13" s="3695"/>
      <c r="TL13" s="3695"/>
      <c r="TM13" s="3695"/>
      <c r="TN13" s="3695"/>
      <c r="TO13" s="3695"/>
      <c r="TP13" s="3695"/>
      <c r="TQ13" s="3695"/>
      <c r="TR13" s="3695"/>
      <c r="TS13" s="3695"/>
      <c r="TT13" s="3695"/>
      <c r="TU13" s="3695"/>
      <c r="TV13" s="3695"/>
      <c r="TW13" s="3695"/>
      <c r="TX13" s="3695"/>
      <c r="TY13" s="3695"/>
      <c r="TZ13" s="3695"/>
      <c r="UA13" s="3695"/>
      <c r="UB13" s="3695"/>
      <c r="UC13" s="3695"/>
      <c r="UD13" s="3695"/>
    </row>
    <row r="14" spans="1:550" ht="15" customHeight="1" outlineLevel="1" x14ac:dyDescent="0.25">
      <c r="A14" s="3742"/>
      <c r="B14" s="3745"/>
      <c r="C14" s="2325">
        <v>3</v>
      </c>
      <c r="D14" s="3134"/>
      <c r="E14" s="3130"/>
      <c r="F14" s="3244"/>
      <c r="G14" s="3263" t="e">
        <f t="shared" ref="G14:G16" si="20">F14/E14</f>
        <v>#DIV/0!</v>
      </c>
      <c r="H14" s="2379"/>
      <c r="I14" s="3024"/>
      <c r="J14" s="1808" t="e">
        <f t="shared" si="13"/>
        <v>#DIV/0!</v>
      </c>
      <c r="K14" s="2379"/>
      <c r="L14" s="3024"/>
      <c r="M14" s="1808" t="e">
        <f t="shared" si="15"/>
        <v>#DIV/0!</v>
      </c>
      <c r="N14" s="3236">
        <f t="shared" si="9"/>
        <v>0</v>
      </c>
      <c r="O14" s="3371">
        <v>0</v>
      </c>
      <c r="P14" s="3223"/>
      <c r="Q14" s="1845"/>
      <c r="R14" s="3416"/>
      <c r="S14" s="3416"/>
      <c r="T14" s="3416"/>
      <c r="U14" s="2167"/>
      <c r="V14" s="1845">
        <f t="shared" si="0"/>
        <v>0</v>
      </c>
      <c r="W14" s="2304"/>
      <c r="X14" s="2304"/>
      <c r="Y14" s="2204">
        <v>25</v>
      </c>
      <c r="Z14" s="3291"/>
      <c r="AA14" s="1856">
        <v>0</v>
      </c>
      <c r="AB14" s="1856">
        <v>0</v>
      </c>
      <c r="AC14" s="1988">
        <f t="shared" si="16"/>
        <v>0</v>
      </c>
      <c r="AD14" s="1908">
        <v>0</v>
      </c>
      <c r="AE14" s="1908">
        <v>0</v>
      </c>
      <c r="AF14" s="2187">
        <f t="shared" si="17"/>
        <v>0</v>
      </c>
      <c r="AG14" s="1856">
        <v>0</v>
      </c>
      <c r="AH14" s="1856">
        <f t="shared" ref="AH14:AH20" si="21">AD14+AE14</f>
        <v>0</v>
      </c>
      <c r="AI14" s="3337">
        <f t="shared" ref="AI14:AI20" si="22">AG14+AH14</f>
        <v>0</v>
      </c>
      <c r="AJ14" s="1839">
        <v>0</v>
      </c>
      <c r="AK14" s="1839">
        <v>0</v>
      </c>
      <c r="AL14" s="1839">
        <f t="shared" ref="AL14:AL20" si="23">AJ14+AK14</f>
        <v>0</v>
      </c>
      <c r="AM14" s="3198">
        <v>0</v>
      </c>
      <c r="AN14" s="3043">
        <v>0</v>
      </c>
      <c r="AO14" s="2260">
        <v>0</v>
      </c>
      <c r="AP14" s="3027"/>
      <c r="AQ14" s="3377">
        <f t="shared" si="18"/>
        <v>0</v>
      </c>
      <c r="AR14" s="1839">
        <v>0</v>
      </c>
      <c r="AS14" s="2254">
        <v>0</v>
      </c>
      <c r="AT14" s="2265">
        <v>0</v>
      </c>
      <c r="AU14" s="2266">
        <f t="shared" si="14"/>
        <v>0</v>
      </c>
      <c r="AV14" s="1903">
        <f t="shared" si="1"/>
        <v>0</v>
      </c>
      <c r="AW14" s="1853">
        <f t="shared" ref="AW14:AW20" si="24">AB14+AL14</f>
        <v>0</v>
      </c>
      <c r="AX14" s="1859">
        <f t="shared" ref="AX14:AX20" si="25">AV14+AW14</f>
        <v>0</v>
      </c>
      <c r="AY14" s="1908">
        <f t="shared" si="2"/>
        <v>0</v>
      </c>
      <c r="AZ14" s="1908">
        <f t="shared" si="3"/>
        <v>0</v>
      </c>
      <c r="BA14" s="1908">
        <f t="shared" ref="BA14:BA20" si="26">AY14-AZ14</f>
        <v>0</v>
      </c>
      <c r="BB14" s="1908">
        <f t="shared" si="11"/>
        <v>0</v>
      </c>
      <c r="BC14" s="1904">
        <f t="shared" ref="BC14:BC21" si="27">AY14+AZ14</f>
        <v>0</v>
      </c>
      <c r="BD14" s="1841">
        <f t="shared" si="4"/>
        <v>0</v>
      </c>
      <c r="BE14" s="1905">
        <f t="shared" si="5"/>
        <v>0</v>
      </c>
      <c r="BF14" s="1859">
        <f t="shared" si="19"/>
        <v>0</v>
      </c>
      <c r="BG14" s="3077">
        <f t="shared" si="7"/>
        <v>0</v>
      </c>
      <c r="BH14" s="3074">
        <f t="shared" si="8"/>
        <v>0</v>
      </c>
      <c r="BI14" s="2122"/>
      <c r="BJ14" s="3703"/>
      <c r="BK14" s="3703"/>
      <c r="BL14" s="3703"/>
      <c r="BM14" s="3703"/>
      <c r="BN14" s="3703"/>
      <c r="BO14" s="3703"/>
      <c r="BP14" s="2146"/>
      <c r="BQ14" s="2146"/>
      <c r="BR14" s="2146"/>
      <c r="BS14" s="2146"/>
      <c r="BT14" s="2146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695"/>
      <c r="TK14" s="3695"/>
      <c r="TL14" s="3695"/>
      <c r="TM14" s="3695"/>
      <c r="TN14" s="3695"/>
      <c r="TO14" s="3695"/>
      <c r="TP14" s="3695"/>
      <c r="TQ14" s="3695"/>
      <c r="TR14" s="3695"/>
      <c r="TS14" s="3695"/>
      <c r="TT14" s="3695"/>
      <c r="TU14" s="3695"/>
      <c r="TV14" s="3695"/>
      <c r="TW14" s="3695"/>
      <c r="TX14" s="3695"/>
      <c r="TY14" s="3695"/>
      <c r="TZ14" s="3695"/>
      <c r="UA14" s="3695"/>
      <c r="UB14" s="3695"/>
      <c r="UC14" s="3695"/>
      <c r="UD14" s="3695"/>
    </row>
    <row r="15" spans="1:550" ht="15" customHeight="1" outlineLevel="1" x14ac:dyDescent="0.25">
      <c r="A15" s="3742"/>
      <c r="B15" s="3745"/>
      <c r="C15" s="2326">
        <v>4</v>
      </c>
      <c r="D15" s="3379"/>
      <c r="E15" s="3128"/>
      <c r="F15" s="3024"/>
      <c r="G15" s="3263" t="e">
        <f t="shared" si="20"/>
        <v>#DIV/0!</v>
      </c>
      <c r="H15" s="2379"/>
      <c r="I15" s="3024"/>
      <c r="J15" s="1808" t="e">
        <f t="shared" ref="J15" si="28">I15/H15</f>
        <v>#DIV/0!</v>
      </c>
      <c r="K15" s="2379"/>
      <c r="L15" s="3024"/>
      <c r="M15" s="1808" t="e">
        <f t="shared" si="15"/>
        <v>#DIV/0!</v>
      </c>
      <c r="N15" s="3236">
        <f t="shared" si="9"/>
        <v>0</v>
      </c>
      <c r="O15" s="2649">
        <v>0</v>
      </c>
      <c r="P15" s="3223"/>
      <c r="Q15" s="1845"/>
      <c r="R15" s="3416"/>
      <c r="S15" s="3416"/>
      <c r="T15" s="3416"/>
      <c r="U15" s="2167"/>
      <c r="V15" s="1845">
        <f t="shared" si="0"/>
        <v>0</v>
      </c>
      <c r="W15" s="2304"/>
      <c r="X15" s="2304"/>
      <c r="Y15" s="2204">
        <v>25</v>
      </c>
      <c r="Z15" s="3292"/>
      <c r="AA15" s="1856">
        <v>0</v>
      </c>
      <c r="AB15" s="1856">
        <v>0</v>
      </c>
      <c r="AC15" s="1988">
        <f t="shared" si="16"/>
        <v>0</v>
      </c>
      <c r="AD15" s="1908">
        <v>0</v>
      </c>
      <c r="AE15" s="1908">
        <v>0</v>
      </c>
      <c r="AF15" s="1908">
        <f t="shared" si="17"/>
        <v>0</v>
      </c>
      <c r="AG15" s="1856">
        <v>0</v>
      </c>
      <c r="AH15" s="1856">
        <f t="shared" si="21"/>
        <v>0</v>
      </c>
      <c r="AI15" s="3337">
        <f t="shared" si="22"/>
        <v>0</v>
      </c>
      <c r="AJ15" s="1839">
        <v>0</v>
      </c>
      <c r="AK15" s="1839">
        <v>0</v>
      </c>
      <c r="AL15" s="1839">
        <f t="shared" si="23"/>
        <v>0</v>
      </c>
      <c r="AM15" s="3027">
        <v>0</v>
      </c>
      <c r="AN15" s="3043">
        <v>0</v>
      </c>
      <c r="AO15" s="2260">
        <v>0</v>
      </c>
      <c r="AP15" s="3027"/>
      <c r="AQ15" s="3377">
        <f t="shared" si="18"/>
        <v>0</v>
      </c>
      <c r="AR15" s="1839">
        <v>0</v>
      </c>
      <c r="AS15" s="2265">
        <v>0</v>
      </c>
      <c r="AT15" s="2265">
        <v>0</v>
      </c>
      <c r="AU15" s="3057">
        <f t="shared" si="14"/>
        <v>0</v>
      </c>
      <c r="AV15" s="1988">
        <f t="shared" si="1"/>
        <v>0</v>
      </c>
      <c r="AW15" s="1853">
        <f t="shared" si="24"/>
        <v>0</v>
      </c>
      <c r="AX15" s="1859">
        <f t="shared" si="25"/>
        <v>0</v>
      </c>
      <c r="AY15" s="1908">
        <f t="shared" si="2"/>
        <v>0</v>
      </c>
      <c r="AZ15" s="1908">
        <f t="shared" si="3"/>
        <v>0</v>
      </c>
      <c r="BA15" s="1908">
        <f t="shared" si="26"/>
        <v>0</v>
      </c>
      <c r="BB15" s="1908">
        <f t="shared" si="11"/>
        <v>0</v>
      </c>
      <c r="BC15" s="1904">
        <f t="shared" si="27"/>
        <v>0</v>
      </c>
      <c r="BD15" s="1841">
        <f t="shared" si="4"/>
        <v>0</v>
      </c>
      <c r="BE15" s="1905">
        <f t="shared" si="5"/>
        <v>0</v>
      </c>
      <c r="BF15" s="1859">
        <f t="shared" si="19"/>
        <v>0</v>
      </c>
      <c r="BG15" s="3077">
        <f t="shared" si="7"/>
        <v>0</v>
      </c>
      <c r="BH15" s="3074">
        <f t="shared" si="8"/>
        <v>0</v>
      </c>
      <c r="BI15" s="2122"/>
      <c r="BJ15" s="3703"/>
      <c r="BK15" s="3703"/>
      <c r="BL15" s="3703"/>
      <c r="BM15" s="3703"/>
      <c r="BN15" s="3703"/>
      <c r="BO15" s="3703"/>
      <c r="BP15" s="2146"/>
      <c r="BQ15" s="2146"/>
      <c r="BR15" s="2146"/>
      <c r="BS15" s="2146"/>
      <c r="BT15" s="2146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695"/>
      <c r="TK15" s="3695"/>
      <c r="TL15" s="3695"/>
      <c r="TM15" s="3695"/>
      <c r="TN15" s="3695"/>
      <c r="TO15" s="3695"/>
      <c r="TP15" s="3695"/>
      <c r="TQ15" s="3695"/>
      <c r="TR15" s="3695"/>
      <c r="TS15" s="3695"/>
      <c r="TT15" s="3695"/>
      <c r="TU15" s="3695"/>
      <c r="TV15" s="3695"/>
      <c r="TW15" s="3695"/>
      <c r="TX15" s="3695"/>
      <c r="TY15" s="3695"/>
      <c r="TZ15" s="3695"/>
      <c r="UA15" s="3695"/>
      <c r="UB15" s="3695"/>
      <c r="UC15" s="3695"/>
      <c r="UD15" s="3695"/>
    </row>
    <row r="16" spans="1:550" ht="15" customHeight="1" outlineLevel="1" x14ac:dyDescent="0.25">
      <c r="A16" s="3742"/>
      <c r="B16" s="3745"/>
      <c r="C16" s="2326">
        <f>5</f>
        <v>5</v>
      </c>
      <c r="D16" s="3392"/>
      <c r="E16" s="3131"/>
      <c r="F16" s="3243"/>
      <c r="G16" s="3265" t="e">
        <f t="shared" si="20"/>
        <v>#DIV/0!</v>
      </c>
      <c r="H16" s="3254"/>
      <c r="I16" s="3243"/>
      <c r="J16" s="1808" t="e">
        <f t="shared" si="13"/>
        <v>#DIV/0!</v>
      </c>
      <c r="K16" s="3254"/>
      <c r="L16" s="3243"/>
      <c r="M16" s="2186" t="e">
        <f t="shared" si="15"/>
        <v>#DIV/0!</v>
      </c>
      <c r="N16" s="3236">
        <f t="shared" si="9"/>
        <v>0</v>
      </c>
      <c r="O16" s="3230">
        <f t="shared" ref="O14:O18" si="29">F14+I16</f>
        <v>0</v>
      </c>
      <c r="P16" s="3225"/>
      <c r="Q16" s="2182"/>
      <c r="R16" s="3417"/>
      <c r="S16" s="3417"/>
      <c r="T16" s="3417"/>
      <c r="U16" s="3418"/>
      <c r="V16" s="2182">
        <f t="shared" si="0"/>
        <v>0</v>
      </c>
      <c r="W16" s="2305"/>
      <c r="X16" s="2305"/>
      <c r="Y16" s="2249">
        <v>35</v>
      </c>
      <c r="Z16" s="3293"/>
      <c r="AA16" s="1856">
        <v>0</v>
      </c>
      <c r="AB16" s="1856">
        <v>0</v>
      </c>
      <c r="AC16" s="1988">
        <f t="shared" si="16"/>
        <v>0</v>
      </c>
      <c r="AD16" s="1908">
        <v>0</v>
      </c>
      <c r="AE16" s="1908">
        <v>0</v>
      </c>
      <c r="AF16" s="3211">
        <f t="shared" si="17"/>
        <v>0</v>
      </c>
      <c r="AG16" s="1988">
        <v>0</v>
      </c>
      <c r="AH16" s="1988">
        <f t="shared" si="21"/>
        <v>0</v>
      </c>
      <c r="AI16" s="3337">
        <f t="shared" si="22"/>
        <v>0</v>
      </c>
      <c r="AJ16" s="1839">
        <v>0</v>
      </c>
      <c r="AK16" s="1839">
        <v>0</v>
      </c>
      <c r="AL16" s="2724">
        <f t="shared" si="23"/>
        <v>0</v>
      </c>
      <c r="AM16" s="2283">
        <v>0</v>
      </c>
      <c r="AN16" s="3054">
        <v>0</v>
      </c>
      <c r="AO16" s="2262">
        <v>0</v>
      </c>
      <c r="AP16" s="2283"/>
      <c r="AQ16" s="3377">
        <f t="shared" si="18"/>
        <v>0</v>
      </c>
      <c r="AR16" s="2724">
        <v>0</v>
      </c>
      <c r="AS16" s="2254">
        <v>0</v>
      </c>
      <c r="AT16" s="2254">
        <v>0</v>
      </c>
      <c r="AU16" s="3058">
        <f t="shared" si="14"/>
        <v>0</v>
      </c>
      <c r="AV16" s="1988">
        <f t="shared" si="1"/>
        <v>0</v>
      </c>
      <c r="AW16" s="1853">
        <f t="shared" si="24"/>
        <v>0</v>
      </c>
      <c r="AX16" s="1980">
        <f t="shared" si="25"/>
        <v>0</v>
      </c>
      <c r="AY16" s="2187">
        <f t="shared" si="2"/>
        <v>0</v>
      </c>
      <c r="AZ16" s="2187">
        <f t="shared" si="3"/>
        <v>0</v>
      </c>
      <c r="BA16" s="2187">
        <f t="shared" si="26"/>
        <v>0</v>
      </c>
      <c r="BB16" s="2187">
        <f t="shared" si="11"/>
        <v>0</v>
      </c>
      <c r="BC16" s="1982">
        <f t="shared" si="27"/>
        <v>0</v>
      </c>
      <c r="BD16" s="1898">
        <f t="shared" si="4"/>
        <v>0</v>
      </c>
      <c r="BE16" s="1853">
        <f t="shared" si="5"/>
        <v>0</v>
      </c>
      <c r="BF16" s="1980">
        <f t="shared" si="19"/>
        <v>0</v>
      </c>
      <c r="BG16" s="3077">
        <f t="shared" si="7"/>
        <v>0</v>
      </c>
      <c r="BH16" s="3082">
        <f t="shared" si="8"/>
        <v>0</v>
      </c>
      <c r="BI16" s="2122"/>
      <c r="BJ16" s="3703"/>
      <c r="BK16" s="3703"/>
      <c r="BL16" s="3703"/>
      <c r="BM16" s="3703"/>
      <c r="BN16" s="3703"/>
      <c r="BO16" s="3703"/>
      <c r="BP16" s="2146"/>
      <c r="BQ16" s="2146"/>
      <c r="BR16" s="2146"/>
      <c r="BS16" s="2146"/>
      <c r="BT16" s="2146"/>
      <c r="BU16" s="2144"/>
      <c r="BV16" s="2144"/>
      <c r="BW16" s="2144"/>
      <c r="BX16" s="2144"/>
      <c r="BY16" s="2144"/>
      <c r="BZ16" s="2144"/>
      <c r="CA16" s="2144"/>
      <c r="CB16" s="2144"/>
      <c r="CC16" s="2144"/>
      <c r="CD16" s="2144"/>
      <c r="CE16" s="2144"/>
      <c r="CF16" s="2144"/>
      <c r="CG16" s="2144"/>
      <c r="CH16" s="2144"/>
      <c r="CI16" s="2144"/>
      <c r="CJ16" s="2144"/>
      <c r="CK16" s="2144"/>
      <c r="CL16" s="2144"/>
      <c r="CM16" s="2144"/>
      <c r="CN16" s="2144"/>
      <c r="CO16" s="2144"/>
      <c r="CP16" s="2144"/>
      <c r="CQ16" s="2144"/>
      <c r="CR16" s="2144"/>
      <c r="CS16" s="2144"/>
      <c r="CT16" s="2144"/>
      <c r="CU16" s="2144"/>
      <c r="CV16" s="2144"/>
      <c r="CW16" s="2144"/>
      <c r="CX16" s="2144"/>
      <c r="CY16" s="2144"/>
      <c r="CZ16" s="2144"/>
      <c r="DA16" s="2144"/>
      <c r="DB16" s="2144"/>
      <c r="DC16" s="2144"/>
      <c r="DD16" s="2144"/>
      <c r="DE16" s="2144"/>
      <c r="DF16" s="2144"/>
      <c r="DG16" s="2144"/>
      <c r="DH16" s="2144"/>
      <c r="DI16" s="2144"/>
      <c r="DJ16" s="2144"/>
      <c r="DK16" s="2144"/>
      <c r="DL16" s="2144"/>
      <c r="DM16" s="2144"/>
      <c r="DN16" s="2144"/>
      <c r="DO16" s="2144"/>
      <c r="DP16" s="2144"/>
      <c r="DQ16" s="2144"/>
      <c r="DR16" s="2144"/>
      <c r="DS16" s="2144"/>
      <c r="DT16" s="2144"/>
      <c r="DU16" s="2144"/>
      <c r="DV16" s="2144"/>
      <c r="TJ16" s="3695"/>
      <c r="TK16" s="3695"/>
      <c r="TL16" s="3695"/>
      <c r="TM16" s="3695"/>
      <c r="TN16" s="3695"/>
      <c r="TO16" s="3695"/>
      <c r="TP16" s="3695"/>
      <c r="TQ16" s="3695"/>
      <c r="TR16" s="3695"/>
      <c r="TS16" s="3695"/>
      <c r="TT16" s="3695"/>
      <c r="TU16" s="3695"/>
      <c r="TV16" s="3695"/>
      <c r="TW16" s="3695"/>
      <c r="TX16" s="3695"/>
      <c r="TY16" s="3695"/>
      <c r="TZ16" s="3695"/>
      <c r="UA16" s="3695"/>
      <c r="UB16" s="3695"/>
      <c r="UC16" s="3695"/>
      <c r="UD16" s="3695"/>
    </row>
    <row r="17" spans="1:550" ht="15" customHeight="1" outlineLevel="1" x14ac:dyDescent="0.25">
      <c r="A17" s="3742"/>
      <c r="B17" s="3745"/>
      <c r="C17" s="2327" t="s">
        <v>588</v>
      </c>
      <c r="D17" s="3135"/>
      <c r="E17" s="3269"/>
      <c r="F17" s="2182"/>
      <c r="G17" s="3266" t="e">
        <f>F17/E17</f>
        <v>#DIV/0!</v>
      </c>
      <c r="H17" s="2379"/>
      <c r="I17" s="3024"/>
      <c r="J17" s="1808" t="e">
        <f t="shared" si="13"/>
        <v>#DIV/0!</v>
      </c>
      <c r="K17" s="3255"/>
      <c r="L17" s="3244"/>
      <c r="M17" s="1808" t="e">
        <f t="shared" si="15"/>
        <v>#DIV/0!</v>
      </c>
      <c r="N17" s="3236">
        <f t="shared" si="9"/>
        <v>0</v>
      </c>
      <c r="O17" s="2648">
        <f t="shared" si="29"/>
        <v>0</v>
      </c>
      <c r="P17" s="3223"/>
      <c r="Q17" s="1845"/>
      <c r="R17" s="2167"/>
      <c r="S17" s="3418"/>
      <c r="T17" s="2167"/>
      <c r="U17" s="2167"/>
      <c r="V17" s="1845">
        <f t="shared" si="0"/>
        <v>0</v>
      </c>
      <c r="W17" s="2304"/>
      <c r="X17" s="2304"/>
      <c r="Y17" s="3375">
        <v>25</v>
      </c>
      <c r="Z17" s="3292"/>
      <c r="AA17" s="1856">
        <v>0</v>
      </c>
      <c r="AB17" s="1856">
        <v>0</v>
      </c>
      <c r="AC17" s="1988">
        <f t="shared" si="16"/>
        <v>0</v>
      </c>
      <c r="AD17" s="1908">
        <v>0</v>
      </c>
      <c r="AE17" s="1908">
        <v>0</v>
      </c>
      <c r="AF17" s="2187">
        <f t="shared" si="17"/>
        <v>0</v>
      </c>
      <c r="AG17" s="1988">
        <v>0</v>
      </c>
      <c r="AH17" s="1856">
        <f t="shared" si="21"/>
        <v>0</v>
      </c>
      <c r="AI17" s="3337">
        <f t="shared" si="22"/>
        <v>0</v>
      </c>
      <c r="AJ17" s="1839">
        <v>0</v>
      </c>
      <c r="AK17" s="1839">
        <v>0</v>
      </c>
      <c r="AL17" s="1839">
        <f t="shared" si="23"/>
        <v>0</v>
      </c>
      <c r="AM17" s="3027">
        <v>0</v>
      </c>
      <c r="AN17" s="3043">
        <v>0</v>
      </c>
      <c r="AO17" s="2260">
        <v>0</v>
      </c>
      <c r="AP17" s="3027"/>
      <c r="AQ17" s="3377">
        <f t="shared" si="18"/>
        <v>0</v>
      </c>
      <c r="AR17" s="3373">
        <v>0</v>
      </c>
      <c r="AS17" s="2265">
        <v>0</v>
      </c>
      <c r="AT17" s="2265">
        <v>0</v>
      </c>
      <c r="AU17" s="3057">
        <f t="shared" si="14"/>
        <v>0</v>
      </c>
      <c r="AV17" s="1988">
        <f t="shared" si="1"/>
        <v>0</v>
      </c>
      <c r="AW17" s="1988">
        <f t="shared" si="24"/>
        <v>0</v>
      </c>
      <c r="AX17" s="1980">
        <f t="shared" si="25"/>
        <v>0</v>
      </c>
      <c r="AY17" s="1908">
        <f t="shared" si="2"/>
        <v>0</v>
      </c>
      <c r="AZ17" s="1982">
        <f t="shared" si="3"/>
        <v>0</v>
      </c>
      <c r="BA17" s="2188">
        <f t="shared" si="26"/>
        <v>0</v>
      </c>
      <c r="BB17" s="2188">
        <f t="shared" si="11"/>
        <v>0</v>
      </c>
      <c r="BC17" s="2187">
        <f t="shared" si="27"/>
        <v>0</v>
      </c>
      <c r="BD17" s="1898">
        <f t="shared" si="4"/>
        <v>0</v>
      </c>
      <c r="BE17" s="1905">
        <f t="shared" si="5"/>
        <v>0</v>
      </c>
      <c r="BF17" s="1859">
        <f t="shared" si="19"/>
        <v>0</v>
      </c>
      <c r="BG17" s="3078">
        <f t="shared" si="7"/>
        <v>0</v>
      </c>
      <c r="BH17" s="3083">
        <f t="shared" si="8"/>
        <v>0</v>
      </c>
      <c r="BI17" s="2122"/>
      <c r="BJ17" s="3703"/>
      <c r="BK17" s="3703"/>
      <c r="BL17" s="3703"/>
      <c r="BM17" s="3703"/>
      <c r="BN17" s="3703"/>
      <c r="BO17" s="3703"/>
      <c r="BP17" s="2146"/>
      <c r="BQ17" s="2146"/>
      <c r="BR17" s="2146"/>
      <c r="BS17" s="2146"/>
      <c r="BT17" s="2146"/>
      <c r="BU17" s="2144"/>
      <c r="BV17" s="2144"/>
      <c r="BW17" s="2144"/>
      <c r="BX17" s="2144"/>
      <c r="BY17" s="2144"/>
      <c r="BZ17" s="2144"/>
      <c r="CA17" s="2144"/>
      <c r="CB17" s="2144"/>
      <c r="CC17" s="2144"/>
      <c r="CD17" s="2144"/>
      <c r="CE17" s="2144"/>
      <c r="CF17" s="2144"/>
      <c r="CG17" s="2144"/>
      <c r="CH17" s="2144"/>
      <c r="CI17" s="2144"/>
      <c r="CJ17" s="2144"/>
      <c r="CK17" s="2144"/>
      <c r="CL17" s="2144"/>
      <c r="CM17" s="2144"/>
      <c r="CN17" s="2144"/>
      <c r="CO17" s="2144"/>
      <c r="CP17" s="2144"/>
      <c r="CQ17" s="2144"/>
      <c r="CR17" s="2144"/>
      <c r="CS17" s="2144"/>
      <c r="CT17" s="2144"/>
      <c r="CU17" s="2144"/>
      <c r="CV17" s="2144"/>
      <c r="CW17" s="2144"/>
      <c r="CX17" s="2144"/>
      <c r="CY17" s="2144"/>
      <c r="CZ17" s="2144"/>
      <c r="DA17" s="2144"/>
      <c r="DB17" s="2144"/>
      <c r="DC17" s="2144"/>
      <c r="DD17" s="2144"/>
      <c r="DE17" s="2144"/>
      <c r="DF17" s="2144"/>
      <c r="DG17" s="2144"/>
      <c r="DH17" s="2144"/>
      <c r="DI17" s="2144"/>
      <c r="DJ17" s="2144"/>
      <c r="DK17" s="2144"/>
      <c r="DL17" s="2144"/>
      <c r="DM17" s="2144"/>
      <c r="DN17" s="2144"/>
      <c r="DO17" s="2144"/>
      <c r="DP17" s="2144"/>
      <c r="DQ17" s="2144"/>
      <c r="DR17" s="2144"/>
      <c r="DS17" s="2144"/>
      <c r="DT17" s="2144"/>
      <c r="DU17" s="2144"/>
      <c r="DV17" s="2144"/>
      <c r="TJ17" s="3695"/>
      <c r="TK17" s="3695"/>
      <c r="TL17" s="3695"/>
      <c r="TM17" s="3695"/>
      <c r="TN17" s="3695"/>
      <c r="TO17" s="3695"/>
      <c r="TP17" s="3695"/>
      <c r="TQ17" s="3695"/>
      <c r="TR17" s="3695"/>
      <c r="TS17" s="3695"/>
      <c r="TT17" s="3695"/>
      <c r="TU17" s="3695"/>
      <c r="TV17" s="3695"/>
      <c r="TW17" s="3695"/>
      <c r="TX17" s="3695"/>
      <c r="TY17" s="3695"/>
      <c r="TZ17" s="3695"/>
      <c r="UA17" s="3695"/>
      <c r="UB17" s="3695"/>
      <c r="UC17" s="3695"/>
      <c r="UD17" s="3695"/>
    </row>
    <row r="18" spans="1:550" ht="15" customHeight="1" outlineLevel="1" x14ac:dyDescent="0.25">
      <c r="A18" s="3742"/>
      <c r="B18" s="3745"/>
      <c r="C18" s="2325">
        <v>7</v>
      </c>
      <c r="D18" s="3134"/>
      <c r="E18" s="3132"/>
      <c r="F18" s="3024"/>
      <c r="G18" s="3263" t="e">
        <f t="shared" ref="G18:G19" si="30">F18/E18</f>
        <v>#DIV/0!</v>
      </c>
      <c r="H18" s="2379"/>
      <c r="I18" s="3024"/>
      <c r="J18" s="1808" t="e">
        <f t="shared" si="13"/>
        <v>#DIV/0!</v>
      </c>
      <c r="K18" s="3256"/>
      <c r="L18" s="3024"/>
      <c r="M18" s="1808" t="e">
        <f t="shared" si="15"/>
        <v>#DIV/0!</v>
      </c>
      <c r="N18" s="3237">
        <f>F18+I18+L18</f>
        <v>0</v>
      </c>
      <c r="O18" s="2649">
        <f t="shared" si="29"/>
        <v>0</v>
      </c>
      <c r="P18" s="3223"/>
      <c r="Q18" s="1845"/>
      <c r="R18" s="3416"/>
      <c r="S18" s="3416"/>
      <c r="T18" s="3416"/>
      <c r="U18" s="2167"/>
      <c r="V18" s="1845">
        <f t="shared" si="0"/>
        <v>0</v>
      </c>
      <c r="W18" s="2304"/>
      <c r="X18" s="2304"/>
      <c r="Y18" s="2204">
        <v>25</v>
      </c>
      <c r="Z18" s="3291"/>
      <c r="AA18" s="1856">
        <v>0</v>
      </c>
      <c r="AB18" s="1856">
        <v>0</v>
      </c>
      <c r="AC18" s="1988">
        <f t="shared" si="16"/>
        <v>0</v>
      </c>
      <c r="AD18" s="1908">
        <v>0</v>
      </c>
      <c r="AE18" s="1908">
        <v>0</v>
      </c>
      <c r="AF18" s="1908">
        <f t="shared" si="17"/>
        <v>0</v>
      </c>
      <c r="AG18" s="1856">
        <v>0</v>
      </c>
      <c r="AH18" s="1856">
        <f t="shared" si="21"/>
        <v>0</v>
      </c>
      <c r="AI18" s="3337">
        <f t="shared" si="22"/>
        <v>0</v>
      </c>
      <c r="AJ18" s="1839">
        <v>0</v>
      </c>
      <c r="AK18" s="1839">
        <v>0</v>
      </c>
      <c r="AL18" s="1839">
        <f t="shared" si="23"/>
        <v>0</v>
      </c>
      <c r="AM18" s="3027">
        <v>0</v>
      </c>
      <c r="AN18" s="3043">
        <v>0</v>
      </c>
      <c r="AO18" s="2260">
        <v>0</v>
      </c>
      <c r="AP18" s="3027"/>
      <c r="AQ18" s="3377">
        <f t="shared" si="18"/>
        <v>0</v>
      </c>
      <c r="AR18" s="3374">
        <v>0</v>
      </c>
      <c r="AS18" s="2269">
        <v>0</v>
      </c>
      <c r="AT18" s="2265">
        <v>0</v>
      </c>
      <c r="AU18" s="3057">
        <f t="shared" si="14"/>
        <v>0</v>
      </c>
      <c r="AV18" s="1903">
        <f t="shared" si="1"/>
        <v>0</v>
      </c>
      <c r="AW18" s="1853">
        <f t="shared" si="24"/>
        <v>0</v>
      </c>
      <c r="AX18" s="1859">
        <f t="shared" si="25"/>
        <v>0</v>
      </c>
      <c r="AY18" s="1908">
        <f t="shared" si="2"/>
        <v>0</v>
      </c>
      <c r="AZ18" s="1908">
        <f t="shared" si="3"/>
        <v>0</v>
      </c>
      <c r="BA18" s="1908">
        <f t="shared" si="26"/>
        <v>0</v>
      </c>
      <c r="BB18" s="1908">
        <f t="shared" si="11"/>
        <v>0</v>
      </c>
      <c r="BC18" s="1908">
        <f t="shared" si="27"/>
        <v>0</v>
      </c>
      <c r="BD18" s="1841">
        <f t="shared" si="4"/>
        <v>0</v>
      </c>
      <c r="BE18" s="1905">
        <f t="shared" si="5"/>
        <v>0</v>
      </c>
      <c r="BF18" s="1859">
        <f t="shared" si="19"/>
        <v>0</v>
      </c>
      <c r="BG18" s="3077">
        <f t="shared" si="7"/>
        <v>0</v>
      </c>
      <c r="BH18" s="3082">
        <f t="shared" si="8"/>
        <v>0</v>
      </c>
      <c r="BI18" s="2122"/>
      <c r="BJ18" s="3703"/>
      <c r="BK18" s="3703"/>
      <c r="BL18" s="3703"/>
      <c r="BM18" s="3703"/>
      <c r="BN18" s="3703"/>
      <c r="BO18" s="3703"/>
      <c r="BP18" s="2146"/>
      <c r="BQ18" s="2146"/>
      <c r="BR18" s="2146"/>
      <c r="BS18" s="2146"/>
      <c r="BT18" s="2146"/>
      <c r="BU18" s="2144"/>
      <c r="BV18" s="2144"/>
      <c r="BW18" s="2144"/>
      <c r="BX18" s="2144"/>
      <c r="BY18" s="2144"/>
      <c r="BZ18" s="2144"/>
      <c r="CA18" s="2144"/>
      <c r="CB18" s="2144"/>
      <c r="CC18" s="2144"/>
      <c r="CD18" s="2144"/>
      <c r="CE18" s="2144"/>
      <c r="CF18" s="2144"/>
      <c r="CG18" s="2144"/>
      <c r="CH18" s="2144"/>
      <c r="CI18" s="2144"/>
      <c r="CJ18" s="2144"/>
      <c r="CK18" s="2144"/>
      <c r="CL18" s="2144"/>
      <c r="CM18" s="2144"/>
      <c r="CN18" s="2144"/>
      <c r="CO18" s="2144"/>
      <c r="CP18" s="2144"/>
      <c r="CQ18" s="2144"/>
      <c r="CR18" s="2144"/>
      <c r="CS18" s="2144"/>
      <c r="CT18" s="2144"/>
      <c r="CU18" s="2144"/>
      <c r="CV18" s="2144"/>
      <c r="CW18" s="2144"/>
      <c r="CX18" s="2144"/>
      <c r="CY18" s="2144"/>
      <c r="CZ18" s="2144"/>
      <c r="DA18" s="2144"/>
      <c r="DB18" s="2144"/>
      <c r="DC18" s="2144"/>
      <c r="DD18" s="2144"/>
      <c r="DE18" s="2144"/>
      <c r="DF18" s="2144"/>
      <c r="DG18" s="2144"/>
      <c r="DH18" s="2144"/>
      <c r="DI18" s="2144"/>
      <c r="DJ18" s="2144"/>
      <c r="DK18" s="2144"/>
      <c r="DL18" s="2144"/>
      <c r="DM18" s="2144"/>
      <c r="DN18" s="2144"/>
      <c r="DO18" s="2144"/>
      <c r="DP18" s="2144"/>
      <c r="DQ18" s="2144"/>
      <c r="DR18" s="2144"/>
      <c r="DS18" s="2144"/>
      <c r="DT18" s="2144"/>
      <c r="DU18" s="2144"/>
      <c r="DV18" s="2144"/>
      <c r="TJ18" s="3695"/>
      <c r="TK18" s="3695"/>
      <c r="TL18" s="3695"/>
      <c r="TM18" s="3695"/>
      <c r="TN18" s="3695"/>
      <c r="TO18" s="3695"/>
      <c r="TP18" s="3695"/>
      <c r="TQ18" s="3695"/>
      <c r="TR18" s="3695"/>
      <c r="TS18" s="3695"/>
      <c r="TT18" s="3695"/>
      <c r="TU18" s="3695"/>
      <c r="TV18" s="3695"/>
      <c r="TW18" s="3695"/>
      <c r="TX18" s="3695"/>
      <c r="TY18" s="3695"/>
      <c r="TZ18" s="3695"/>
      <c r="UA18" s="3695"/>
      <c r="UB18" s="3695"/>
      <c r="UC18" s="3695"/>
      <c r="UD18" s="3695"/>
    </row>
    <row r="19" spans="1:550" ht="15" customHeight="1" outlineLevel="1" x14ac:dyDescent="0.25">
      <c r="A19" s="3742"/>
      <c r="B19" s="3745"/>
      <c r="C19" s="2326">
        <v>8</v>
      </c>
      <c r="D19" s="3136"/>
      <c r="E19" s="3130"/>
      <c r="F19" s="3024"/>
      <c r="G19" s="3263" t="e">
        <f t="shared" si="30"/>
        <v>#DIV/0!</v>
      </c>
      <c r="H19" s="2379"/>
      <c r="I19" s="3024"/>
      <c r="J19" s="1808" t="e">
        <f t="shared" si="13"/>
        <v>#DIV/0!</v>
      </c>
      <c r="K19" s="3250"/>
      <c r="L19" s="3024"/>
      <c r="M19" s="1808" t="e">
        <f t="shared" si="15"/>
        <v>#DIV/0!</v>
      </c>
      <c r="N19" s="3234">
        <f t="shared" si="9"/>
        <v>0</v>
      </c>
      <c r="O19" s="2649">
        <f>N19</f>
        <v>0</v>
      </c>
      <c r="P19" s="3226"/>
      <c r="Q19" s="3024"/>
      <c r="R19" s="3419"/>
      <c r="S19" s="3419"/>
      <c r="T19" s="3419"/>
      <c r="U19" s="2167"/>
      <c r="V19" s="1845">
        <f t="shared" si="0"/>
        <v>0</v>
      </c>
      <c r="W19" s="2304"/>
      <c r="X19" s="2304"/>
      <c r="Y19" s="2204">
        <v>25</v>
      </c>
      <c r="Z19" s="3293"/>
      <c r="AA19" s="1856">
        <v>0</v>
      </c>
      <c r="AB19" s="1856">
        <v>0</v>
      </c>
      <c r="AC19" s="1856">
        <f t="shared" si="16"/>
        <v>0</v>
      </c>
      <c r="AD19" s="1908">
        <v>0</v>
      </c>
      <c r="AE19" s="1908">
        <v>0</v>
      </c>
      <c r="AF19" s="1908">
        <f t="shared" si="17"/>
        <v>0</v>
      </c>
      <c r="AG19" s="1856">
        <v>0</v>
      </c>
      <c r="AH19" s="1856">
        <f t="shared" si="21"/>
        <v>0</v>
      </c>
      <c r="AI19" s="3207">
        <f t="shared" si="22"/>
        <v>0</v>
      </c>
      <c r="AJ19" s="1839">
        <v>0</v>
      </c>
      <c r="AK19" s="1839">
        <v>0</v>
      </c>
      <c r="AL19" s="1839">
        <f t="shared" si="23"/>
        <v>0</v>
      </c>
      <c r="AM19" s="3027">
        <v>0</v>
      </c>
      <c r="AN19" s="3043">
        <v>0</v>
      </c>
      <c r="AO19" s="2260">
        <v>0</v>
      </c>
      <c r="AP19" s="2264"/>
      <c r="AQ19" s="3377">
        <f t="shared" si="18"/>
        <v>0</v>
      </c>
      <c r="AR19" s="3374">
        <v>0</v>
      </c>
      <c r="AS19" s="2269">
        <v>0</v>
      </c>
      <c r="AT19" s="2269">
        <v>0</v>
      </c>
      <c r="AU19" s="3057">
        <f t="shared" si="14"/>
        <v>0</v>
      </c>
      <c r="AV19" s="1856">
        <f t="shared" si="1"/>
        <v>0</v>
      </c>
      <c r="AW19" s="1905">
        <f t="shared" si="24"/>
        <v>0</v>
      </c>
      <c r="AX19" s="1980">
        <f t="shared" si="25"/>
        <v>0</v>
      </c>
      <c r="AY19" s="1908">
        <f t="shared" si="2"/>
        <v>0</v>
      </c>
      <c r="AZ19" s="1908">
        <f t="shared" si="3"/>
        <v>0</v>
      </c>
      <c r="BA19" s="2901">
        <f t="shared" si="26"/>
        <v>0</v>
      </c>
      <c r="BB19" s="2901">
        <f t="shared" si="11"/>
        <v>0</v>
      </c>
      <c r="BC19" s="1904">
        <f t="shared" si="27"/>
        <v>0</v>
      </c>
      <c r="BD19" s="1856">
        <f t="shared" si="4"/>
        <v>0</v>
      </c>
      <c r="BE19" s="1853">
        <f t="shared" si="5"/>
        <v>0</v>
      </c>
      <c r="BF19" s="1859">
        <f t="shared" si="19"/>
        <v>0</v>
      </c>
      <c r="BG19" s="3078">
        <f t="shared" si="7"/>
        <v>0</v>
      </c>
      <c r="BH19" s="3084">
        <f t="shared" si="8"/>
        <v>0</v>
      </c>
      <c r="BI19" s="2122"/>
      <c r="BJ19" s="3703"/>
      <c r="BK19" s="3703"/>
      <c r="BL19" s="3703"/>
      <c r="BM19" s="3703"/>
      <c r="BN19" s="3703"/>
      <c r="BO19" s="3703"/>
      <c r="BP19" s="2146"/>
      <c r="BQ19" s="2146"/>
      <c r="BR19" s="2146"/>
      <c r="BS19" s="2146"/>
      <c r="BT19" s="2146"/>
      <c r="BU19" s="2144"/>
      <c r="BV19" s="2144"/>
      <c r="BW19" s="2144"/>
      <c r="BX19" s="2144"/>
      <c r="BY19" s="2144"/>
      <c r="BZ19" s="2144"/>
      <c r="CA19" s="2144"/>
      <c r="CB19" s="2144"/>
      <c r="CC19" s="2144"/>
      <c r="CD19" s="2144"/>
      <c r="CE19" s="2144"/>
      <c r="CF19" s="2144"/>
      <c r="CG19" s="2144"/>
      <c r="CH19" s="2144"/>
      <c r="CI19" s="2144"/>
      <c r="CJ19" s="2144"/>
      <c r="CK19" s="2144"/>
      <c r="CL19" s="2144"/>
      <c r="CM19" s="2144"/>
      <c r="CN19" s="2144"/>
      <c r="CO19" s="2144"/>
      <c r="CP19" s="2144"/>
      <c r="CQ19" s="2144"/>
      <c r="CR19" s="2144"/>
      <c r="CS19" s="2144"/>
      <c r="CT19" s="2144"/>
      <c r="CU19" s="2144"/>
      <c r="CV19" s="2144"/>
      <c r="CW19" s="2144"/>
      <c r="CX19" s="2144"/>
      <c r="CY19" s="2144"/>
      <c r="CZ19" s="2144"/>
      <c r="DA19" s="2144"/>
      <c r="DB19" s="2144"/>
      <c r="DC19" s="2144"/>
      <c r="DD19" s="2144"/>
      <c r="DE19" s="2144"/>
      <c r="DF19" s="2144"/>
      <c r="DG19" s="2144"/>
      <c r="DH19" s="2144"/>
      <c r="DI19" s="2144"/>
      <c r="DJ19" s="2144"/>
      <c r="DK19" s="2144"/>
      <c r="DL19" s="2144"/>
      <c r="DM19" s="2144"/>
      <c r="DN19" s="2144"/>
      <c r="DO19" s="2144"/>
      <c r="DP19" s="2144"/>
      <c r="DQ19" s="2144"/>
      <c r="DR19" s="2144"/>
      <c r="DS19" s="2144"/>
      <c r="DT19" s="2144"/>
      <c r="DU19" s="2144"/>
      <c r="DV19" s="2144"/>
      <c r="TJ19" s="3695"/>
      <c r="TK19" s="3695"/>
      <c r="TL19" s="3695"/>
      <c r="TM19" s="3695"/>
      <c r="TN19" s="3695"/>
      <c r="TO19" s="3695"/>
      <c r="TP19" s="3695"/>
      <c r="TQ19" s="3695"/>
      <c r="TR19" s="3695"/>
      <c r="TS19" s="3695"/>
      <c r="TT19" s="3695"/>
      <c r="TU19" s="3695"/>
      <c r="TV19" s="3695"/>
      <c r="TW19" s="3695"/>
      <c r="TX19" s="3695"/>
      <c r="TY19" s="3695"/>
      <c r="TZ19" s="3695"/>
      <c r="UA19" s="3695"/>
      <c r="UB19" s="3695"/>
      <c r="UC19" s="3695"/>
      <c r="UD19" s="3695"/>
    </row>
    <row r="20" spans="1:550" ht="15" customHeight="1" outlineLevel="1" x14ac:dyDescent="0.25">
      <c r="A20" s="3742"/>
      <c r="B20" s="3745"/>
      <c r="C20" s="2326">
        <v>9</v>
      </c>
      <c r="D20" s="3136"/>
      <c r="E20" s="3131"/>
      <c r="F20" s="3243"/>
      <c r="G20" s="3265" t="e">
        <f>F20/E20</f>
        <v>#DIV/0!</v>
      </c>
      <c r="H20" s="3254"/>
      <c r="I20" s="3243"/>
      <c r="J20" s="1808" t="e">
        <f t="shared" si="13"/>
        <v>#DIV/0!</v>
      </c>
      <c r="K20" s="3257"/>
      <c r="L20" s="3243"/>
      <c r="M20" s="2186" t="e">
        <f t="shared" si="15"/>
        <v>#DIV/0!</v>
      </c>
      <c r="N20" s="3238">
        <f t="shared" si="9"/>
        <v>0</v>
      </c>
      <c r="O20" s="3230">
        <f>N20</f>
        <v>0</v>
      </c>
      <c r="P20" s="3227"/>
      <c r="Q20" s="3219"/>
      <c r="R20" s="3420"/>
      <c r="S20" s="3421"/>
      <c r="T20" s="3421"/>
      <c r="U20" s="3418"/>
      <c r="V20" s="2182">
        <f t="shared" si="0"/>
        <v>0</v>
      </c>
      <c r="W20" s="2305"/>
      <c r="X20" s="2305"/>
      <c r="Y20" s="2249">
        <v>25</v>
      </c>
      <c r="Z20" s="3294"/>
      <c r="AA20" s="1856">
        <v>0</v>
      </c>
      <c r="AB20" s="1856">
        <v>0</v>
      </c>
      <c r="AC20" s="2287">
        <f t="shared" si="16"/>
        <v>0</v>
      </c>
      <c r="AD20" s="1908">
        <v>0</v>
      </c>
      <c r="AE20" s="1908">
        <v>0</v>
      </c>
      <c r="AF20" s="3212">
        <f t="shared" si="17"/>
        <v>0</v>
      </c>
      <c r="AG20" s="2287">
        <v>0</v>
      </c>
      <c r="AH20" s="2287">
        <f t="shared" si="21"/>
        <v>0</v>
      </c>
      <c r="AI20" s="3338">
        <f t="shared" si="22"/>
        <v>0</v>
      </c>
      <c r="AJ20" s="1839">
        <v>0</v>
      </c>
      <c r="AK20" s="1839">
        <v>0</v>
      </c>
      <c r="AL20" s="3055">
        <f t="shared" si="23"/>
        <v>0</v>
      </c>
      <c r="AM20" s="3025">
        <v>0</v>
      </c>
      <c r="AN20" s="3195">
        <v>0</v>
      </c>
      <c r="AO20" s="3199">
        <v>0</v>
      </c>
      <c r="AP20" s="3026"/>
      <c r="AQ20" s="3377">
        <f t="shared" si="18"/>
        <v>0</v>
      </c>
      <c r="AR20" s="3457">
        <v>0</v>
      </c>
      <c r="AS20" s="3055">
        <v>0</v>
      </c>
      <c r="AT20" s="2291">
        <v>0</v>
      </c>
      <c r="AU20" s="3102">
        <f t="shared" si="14"/>
        <v>0</v>
      </c>
      <c r="AV20" s="1942">
        <f t="shared" si="1"/>
        <v>0</v>
      </c>
      <c r="AW20" s="2147">
        <f t="shared" si="24"/>
        <v>0</v>
      </c>
      <c r="AX20" s="1860">
        <f t="shared" si="25"/>
        <v>0</v>
      </c>
      <c r="AY20" s="2187">
        <f t="shared" si="2"/>
        <v>0</v>
      </c>
      <c r="AZ20" s="2187">
        <f t="shared" si="3"/>
        <v>0</v>
      </c>
      <c r="BA20" s="2188">
        <f t="shared" si="26"/>
        <v>0</v>
      </c>
      <c r="BB20" s="2188">
        <f t="shared" si="11"/>
        <v>0</v>
      </c>
      <c r="BC20" s="1906">
        <f t="shared" si="27"/>
        <v>0</v>
      </c>
      <c r="BD20" s="1988">
        <f t="shared" si="4"/>
        <v>0</v>
      </c>
      <c r="BE20" s="1853">
        <f t="shared" si="5"/>
        <v>0</v>
      </c>
      <c r="BF20" s="1860">
        <f t="shared" si="19"/>
        <v>0</v>
      </c>
      <c r="BG20" s="3079">
        <f t="shared" si="7"/>
        <v>0</v>
      </c>
      <c r="BH20" s="3075">
        <f t="shared" si="8"/>
        <v>0</v>
      </c>
      <c r="BI20" s="2122"/>
      <c r="BJ20" s="3703"/>
      <c r="BK20" s="3703"/>
      <c r="BL20" s="3703"/>
      <c r="BM20" s="3703"/>
      <c r="BN20" s="3703"/>
      <c r="BO20" s="3703"/>
      <c r="BP20" s="2146"/>
      <c r="BQ20" s="2146"/>
      <c r="BR20" s="2146"/>
      <c r="BS20" s="2146"/>
      <c r="BT20" s="2146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695"/>
      <c r="TK20" s="3695"/>
      <c r="TL20" s="3695"/>
      <c r="TM20" s="3695"/>
      <c r="TN20" s="3695"/>
      <c r="TO20" s="3695"/>
      <c r="TP20" s="3695"/>
      <c r="TQ20" s="3695"/>
      <c r="TR20" s="3695"/>
      <c r="TS20" s="3695"/>
      <c r="TT20" s="3695"/>
      <c r="TU20" s="3695"/>
      <c r="TV20" s="3695"/>
      <c r="TW20" s="3695"/>
      <c r="TX20" s="3695"/>
      <c r="TY20" s="3695"/>
      <c r="TZ20" s="3695"/>
      <c r="UA20" s="3695"/>
      <c r="UB20" s="3695"/>
      <c r="UC20" s="3695"/>
      <c r="UD20" s="3695"/>
    </row>
    <row r="21" spans="1:550" s="112" customFormat="1" ht="15" customHeight="1" x14ac:dyDescent="0.2">
      <c r="A21" s="3742"/>
      <c r="B21" s="3745"/>
      <c r="C21" s="2321">
        <v>3</v>
      </c>
      <c r="D21" s="3137" t="s">
        <v>699</v>
      </c>
      <c r="E21" s="3270"/>
      <c r="F21" s="3248"/>
      <c r="G21" s="3248" t="e">
        <f>F21/E21</f>
        <v>#DIV/0!</v>
      </c>
      <c r="H21" s="3248"/>
      <c r="I21" s="2016"/>
      <c r="J21" s="3240" t="e">
        <f>I21/H21</f>
        <v>#DIV/0!</v>
      </c>
      <c r="K21" s="3248"/>
      <c r="L21" s="2016"/>
      <c r="M21" s="3240" t="e">
        <f t="shared" si="15"/>
        <v>#DIV/0!</v>
      </c>
      <c r="N21" s="3232">
        <f>L21+I21+F21</f>
        <v>0</v>
      </c>
      <c r="O21" s="2645">
        <f>I21+F21</f>
        <v>0</v>
      </c>
      <c r="P21" s="3228">
        <v>0</v>
      </c>
      <c r="Q21" s="3202">
        <v>0</v>
      </c>
      <c r="R21" s="3202">
        <f>SUM(R12:R20)</f>
        <v>70565623.579999998</v>
      </c>
      <c r="S21" s="3202">
        <f t="shared" ref="R21:T21" si="31">SUM(S12:S20)</f>
        <v>575000</v>
      </c>
      <c r="T21" s="3202">
        <f t="shared" si="31"/>
        <v>1129022.8199999998</v>
      </c>
      <c r="U21" s="3202">
        <f>SUM(U12:U20)</f>
        <v>15014572.07</v>
      </c>
      <c r="V21" s="2004">
        <f>+V12+V13</f>
        <v>90035745.049999997</v>
      </c>
      <c r="W21" s="2306"/>
      <c r="X21" s="2306"/>
      <c r="Y21" s="3011"/>
      <c r="Z21" s="3335">
        <f>SUM(Z12:Z20)</f>
        <v>20501145</v>
      </c>
      <c r="AA21" s="2106">
        <f>Y21+Z21</f>
        <v>20501145</v>
      </c>
      <c r="AB21" s="2106">
        <f>SUM(AB12:AB20)</f>
        <v>20501145</v>
      </c>
      <c r="AC21" s="2106">
        <v>0</v>
      </c>
      <c r="AD21" s="3202">
        <f>SUM(AD12:AD20)</f>
        <v>77906005.989999995</v>
      </c>
      <c r="AE21" s="3202">
        <f>SUM(AE12:AE20)</f>
        <v>12129739.060000001</v>
      </c>
      <c r="AF21" s="3202">
        <f t="shared" si="17"/>
        <v>90035745.049999997</v>
      </c>
      <c r="AG21" s="3202">
        <f>SUM(AG12:AG20)</f>
        <v>61937463.109999999</v>
      </c>
      <c r="AH21" s="3202">
        <f>SUM(AH12:AH20)</f>
        <v>28184348.789999999</v>
      </c>
      <c r="AI21" s="3339">
        <f>AG21+AH21</f>
        <v>90121811.900000006</v>
      </c>
      <c r="AJ21" s="3205">
        <f>SUM(AJ20)</f>
        <v>0</v>
      </c>
      <c r="AK21" s="3205">
        <f>SUM(AK20)</f>
        <v>0</v>
      </c>
      <c r="AL21" s="3202">
        <f>AJ21+AK21</f>
        <v>0</v>
      </c>
      <c r="AM21" s="3191"/>
      <c r="AN21" s="3196">
        <f t="shared" ref="AN21:AO21" si="32">SUM(AN12:AN20)</f>
        <v>0</v>
      </c>
      <c r="AO21" s="3196">
        <f t="shared" si="32"/>
        <v>0</v>
      </c>
      <c r="AP21" s="2270"/>
      <c r="AQ21" s="2270">
        <f>AM21+AO21</f>
        <v>0</v>
      </c>
      <c r="AR21" s="2270">
        <f>SUM(AR12:AR16)</f>
        <v>0</v>
      </c>
      <c r="AS21" s="2270">
        <f>SUM(AS12:AS20)</f>
        <v>0</v>
      </c>
      <c r="AT21" s="1967">
        <f>SUM(AT12:AT20)</f>
        <v>0</v>
      </c>
      <c r="AU21" s="2620">
        <f>SUM(AU12:AU20)</f>
        <v>0</v>
      </c>
      <c r="AV21" s="1967">
        <f>AA21+AJ21</f>
        <v>20501145</v>
      </c>
      <c r="AW21" s="1967">
        <f>SUM(AW12:AW20)</f>
        <v>20501145</v>
      </c>
      <c r="AX21" s="1967">
        <v>0</v>
      </c>
      <c r="AY21" s="1967">
        <f>SUM(AY12:AY20)</f>
        <v>77906005.989999995</v>
      </c>
      <c r="AZ21" s="1967">
        <f>SUM(AZ12:AZ20)</f>
        <v>12129739.060000001</v>
      </c>
      <c r="BA21" s="1967"/>
      <c r="BB21" s="1967">
        <f t="shared" si="11"/>
        <v>77906005.989999995</v>
      </c>
      <c r="BC21" s="1967">
        <f t="shared" si="27"/>
        <v>90035745.049999997</v>
      </c>
      <c r="BD21" s="1967">
        <f>SUM(BD12:BD20)</f>
        <v>61937463.109999999</v>
      </c>
      <c r="BE21" s="1967">
        <f>SUM(BE12:BE20)</f>
        <v>28184348.789999999</v>
      </c>
      <c r="BF21" s="1967">
        <f>BD21+BE21</f>
        <v>90121811.900000006</v>
      </c>
      <c r="BG21" s="2231">
        <f t="shared" si="7"/>
        <v>-15968542.879999995</v>
      </c>
      <c r="BH21" s="2698">
        <f t="shared" si="8"/>
        <v>86066.850000008941</v>
      </c>
      <c r="BI21" s="2122"/>
      <c r="BJ21" s="3703"/>
      <c r="BK21" s="3703"/>
      <c r="BL21" s="3703"/>
      <c r="BM21" s="3703"/>
      <c r="BN21" s="3703"/>
      <c r="BO21" s="3703"/>
      <c r="BP21" s="2207"/>
      <c r="BQ21" s="2207"/>
      <c r="BR21" s="2207"/>
      <c r="BS21" s="2207"/>
      <c r="BT21" s="2207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695"/>
      <c r="TK21" s="3695"/>
      <c r="TL21" s="3695"/>
      <c r="TM21" s="3695"/>
      <c r="TN21" s="3695"/>
      <c r="TO21" s="3695"/>
      <c r="TP21" s="3695"/>
      <c r="TQ21" s="3695"/>
      <c r="TR21" s="3695"/>
      <c r="TS21" s="3695"/>
      <c r="TT21" s="3695"/>
      <c r="TU21" s="3695"/>
      <c r="TV21" s="3695"/>
      <c r="TW21" s="3695"/>
      <c r="TX21" s="3695"/>
      <c r="TY21" s="3695"/>
      <c r="TZ21" s="3695"/>
      <c r="UA21" s="3695"/>
      <c r="UB21" s="3695"/>
      <c r="UC21" s="3695"/>
      <c r="UD21" s="3695"/>
    </row>
    <row r="22" spans="1:550" ht="15" customHeight="1" collapsed="1" x14ac:dyDescent="0.2">
      <c r="A22" s="3742"/>
      <c r="B22" s="3746"/>
      <c r="C22" s="2328"/>
      <c r="D22" s="3138" t="s">
        <v>580</v>
      </c>
      <c r="E22" s="3271">
        <f>+E10+E11+E12+E13</f>
        <v>379</v>
      </c>
      <c r="F22" s="3203">
        <f>+F10+F11+F12+F13</f>
        <v>27991.47</v>
      </c>
      <c r="G22" s="3203">
        <f>F22/E22</f>
        <v>73.856121372031666</v>
      </c>
      <c r="H22" s="3815">
        <f>+H10+H11</f>
        <v>272</v>
      </c>
      <c r="I22" s="2298">
        <f>+I10+I11</f>
        <v>3569.2200000000003</v>
      </c>
      <c r="J22" s="3203">
        <f>I22/H22</f>
        <v>13.122132352941177</v>
      </c>
      <c r="K22" s="3249">
        <f>+K10</f>
        <v>4</v>
      </c>
      <c r="L22" s="2298">
        <f>+L10</f>
        <v>415</v>
      </c>
      <c r="M22" s="3203">
        <f t="shared" si="15"/>
        <v>103.75</v>
      </c>
      <c r="N22" s="3203">
        <f>N10+N11+N21+N12+N13</f>
        <v>31975.690000000002</v>
      </c>
      <c r="O22" s="2621">
        <f>O10+O11+O21+O12+O13</f>
        <v>31560.690000000002</v>
      </c>
      <c r="P22" s="3229">
        <v>0</v>
      </c>
      <c r="Q22" s="3203">
        <f>Q11+Q21</f>
        <v>0</v>
      </c>
      <c r="R22" s="3422">
        <f>R11+R21+R10</f>
        <v>181570496.74000001</v>
      </c>
      <c r="S22" s="3422">
        <f>S11+S21</f>
        <v>575000</v>
      </c>
      <c r="T22" s="3422">
        <f>T11+T21</f>
        <v>1173155.7799999998</v>
      </c>
      <c r="U22" s="3422">
        <f>U10+U11+U21</f>
        <v>34759031.200000003</v>
      </c>
      <c r="V22" s="2298">
        <f>U22+R22+Q22+P22</f>
        <v>216329527.94</v>
      </c>
      <c r="W22" s="2307">
        <f>W10+W11+W21</f>
        <v>204</v>
      </c>
      <c r="X22" s="2307"/>
      <c r="Y22" s="2298">
        <f t="shared" ref="Y22:AH22" si="33">Y10+Y11+Y21</f>
        <v>0</v>
      </c>
      <c r="Z22" s="3336">
        <f>Z10+Z11+Z21</f>
        <v>43093300.530000001</v>
      </c>
      <c r="AA22" s="3203">
        <f t="shared" si="33"/>
        <v>43093300.530000001</v>
      </c>
      <c r="AB22" s="3203">
        <f t="shared" si="33"/>
        <v>43093300.530000001</v>
      </c>
      <c r="AC22" s="3203">
        <f t="shared" si="33"/>
        <v>0</v>
      </c>
      <c r="AD22" s="3203">
        <f t="shared" si="33"/>
        <v>198896576.05000001</v>
      </c>
      <c r="AE22" s="3203">
        <f t="shared" si="33"/>
        <v>21932634.25</v>
      </c>
      <c r="AF22" s="3203">
        <f t="shared" si="33"/>
        <v>220829210.30000001</v>
      </c>
      <c r="AG22" s="3203">
        <f t="shared" si="33"/>
        <v>173970867.62</v>
      </c>
      <c r="AH22" s="3203">
        <f t="shared" si="33"/>
        <v>46900318.149999999</v>
      </c>
      <c r="AI22" s="3340">
        <f>AG22+AH22</f>
        <v>220871185.77000001</v>
      </c>
      <c r="AJ22" s="3203">
        <v>0</v>
      </c>
      <c r="AK22" s="3203">
        <f>AK10+AK11+AK21</f>
        <v>0</v>
      </c>
      <c r="AL22" s="3203">
        <f>AL10+AL11+AL21</f>
        <v>0</v>
      </c>
      <c r="AM22" s="3192">
        <f>AM10+AM11+AM21</f>
        <v>0</v>
      </c>
      <c r="AN22" s="3197">
        <f>AN10+AN11+AN21</f>
        <v>0</v>
      </c>
      <c r="AO22" s="3197">
        <f>AO10+AO11+AO21</f>
        <v>0</v>
      </c>
      <c r="AP22" s="2299"/>
      <c r="AQ22" s="2299">
        <f>AQ10+AQ11+AQ21</f>
        <v>0</v>
      </c>
      <c r="AR22" s="2299">
        <f>AR10+AR11+AR21</f>
        <v>0</v>
      </c>
      <c r="AS22" s="2299">
        <f>AS10+AS11+AS21</f>
        <v>0</v>
      </c>
      <c r="AT22" s="2298">
        <f>AT10+AT11+AT21</f>
        <v>0</v>
      </c>
      <c r="AU22" s="2621">
        <f t="shared" ref="AU22:AZ22" si="34">AU10+AU11+AU21</f>
        <v>0</v>
      </c>
      <c r="AV22" s="2016">
        <f t="shared" si="34"/>
        <v>43093300.530000001</v>
      </c>
      <c r="AW22" s="2016">
        <f t="shared" si="34"/>
        <v>43093300.530000001</v>
      </c>
      <c r="AX22" s="2016">
        <f t="shared" si="34"/>
        <v>0</v>
      </c>
      <c r="AY22" s="2016">
        <f t="shared" si="34"/>
        <v>198896576.05000001</v>
      </c>
      <c r="AZ22" s="2016">
        <f t="shared" si="34"/>
        <v>21932634.25</v>
      </c>
      <c r="BA22" s="2016"/>
      <c r="BB22" s="2016">
        <f t="shared" si="11"/>
        <v>198896576.05000001</v>
      </c>
      <c r="BC22" s="2016">
        <f>BC10+BC11+BC21</f>
        <v>220829210.30000001</v>
      </c>
      <c r="BD22" s="2016">
        <f>BD10+BD11+BD21</f>
        <v>173970867.62</v>
      </c>
      <c r="BE22" s="2016">
        <f>BE10+BE11+BE21</f>
        <v>46900318.149999999</v>
      </c>
      <c r="BF22" s="2016">
        <f>BF10+BF11+BF21</f>
        <v>220871185.76999998</v>
      </c>
      <c r="BG22" s="2231">
        <f t="shared" si="7"/>
        <v>-24925708.430000007</v>
      </c>
      <c r="BH22" s="2698">
        <f t="shared" si="8"/>
        <v>41975.469999969006</v>
      </c>
      <c r="BI22" s="2206"/>
      <c r="BJ22" s="3703"/>
      <c r="BK22" s="3703"/>
      <c r="BL22" s="3703"/>
      <c r="BM22" s="3703"/>
      <c r="BN22" s="3703"/>
      <c r="BO22" s="3703"/>
      <c r="BP22" s="2146"/>
      <c r="BQ22" s="2146"/>
      <c r="BR22" s="2146"/>
      <c r="BS22" s="2146"/>
      <c r="BT22" s="2146"/>
      <c r="BU22" s="2144"/>
      <c r="BV22" s="2144"/>
      <c r="BW22" s="2144"/>
      <c r="BX22" s="2144"/>
      <c r="BY22" s="2144"/>
      <c r="BZ22" s="2144"/>
      <c r="CA22" s="2144"/>
      <c r="CB22" s="2144"/>
      <c r="CC22" s="2144"/>
      <c r="CD22" s="2144"/>
      <c r="CE22" s="2144"/>
      <c r="CF22" s="2144"/>
      <c r="CG22" s="2144"/>
      <c r="CH22" s="2144"/>
      <c r="CI22" s="2144"/>
      <c r="CJ22" s="2144"/>
      <c r="CK22" s="2144"/>
      <c r="CL22" s="2144"/>
      <c r="CM22" s="2144"/>
      <c r="CN22" s="2144"/>
      <c r="CO22" s="2144"/>
      <c r="CP22" s="2144"/>
      <c r="CQ22" s="2144"/>
      <c r="CR22" s="2144"/>
      <c r="CS22" s="2144"/>
      <c r="CT22" s="2144"/>
      <c r="CU22" s="2144"/>
      <c r="CV22" s="2144"/>
      <c r="CW22" s="2144"/>
      <c r="CX22" s="2144"/>
      <c r="CY22" s="2144"/>
      <c r="CZ22" s="2144"/>
      <c r="DA22" s="2144"/>
      <c r="DB22" s="2144"/>
      <c r="DC22" s="2144"/>
      <c r="DD22" s="2144"/>
      <c r="DE22" s="2144"/>
      <c r="DF22" s="2144"/>
      <c r="DG22" s="2144"/>
      <c r="DH22" s="2144"/>
      <c r="DI22" s="2144"/>
      <c r="DJ22" s="2144"/>
      <c r="DK22" s="2144"/>
      <c r="DL22" s="2144"/>
      <c r="DM22" s="2144"/>
      <c r="DN22" s="2144"/>
      <c r="DO22" s="2144"/>
      <c r="DP22" s="2144"/>
      <c r="DQ22" s="2144"/>
      <c r="DR22" s="2144"/>
      <c r="DS22" s="2144"/>
      <c r="DT22" s="2144"/>
      <c r="DU22" s="2144"/>
      <c r="DV22" s="2144"/>
      <c r="TJ22" s="3695"/>
      <c r="TK22" s="3695"/>
      <c r="TL22" s="3695"/>
      <c r="TM22" s="3695"/>
      <c r="TN22" s="3695"/>
      <c r="TO22" s="3695"/>
      <c r="TP22" s="3695"/>
      <c r="TQ22" s="3695"/>
      <c r="TR22" s="3695"/>
      <c r="TS22" s="3695"/>
      <c r="TT22" s="3695"/>
      <c r="TU22" s="3695"/>
      <c r="TV22" s="3695"/>
      <c r="TW22" s="3695"/>
      <c r="TX22" s="3695"/>
      <c r="TY22" s="3695"/>
      <c r="TZ22" s="3695"/>
      <c r="UA22" s="3695"/>
      <c r="UB22" s="3695"/>
      <c r="UC22" s="3695"/>
      <c r="UD22" s="3695"/>
    </row>
    <row r="23" spans="1:550" ht="15" customHeight="1" x14ac:dyDescent="0.25">
      <c r="A23" s="3742"/>
      <c r="B23" s="3747" t="s">
        <v>701</v>
      </c>
      <c r="C23" s="2329">
        <v>1</v>
      </c>
      <c r="D23" s="3140"/>
      <c r="E23" s="3139"/>
      <c r="F23" s="3024"/>
      <c r="G23" s="3263" t="e">
        <f t="shared" ref="G23" si="35">F23/E23</f>
        <v>#DIV/0!</v>
      </c>
      <c r="H23" s="2379"/>
      <c r="I23" s="3024"/>
      <c r="J23" s="3021" t="e">
        <f t="shared" ref="J23:J25" si="36">I23/H23</f>
        <v>#DIV/0!</v>
      </c>
      <c r="K23" s="3250"/>
      <c r="L23" s="3024"/>
      <c r="M23" s="1808" t="e">
        <f t="shared" ref="M23:M25" si="37">L23/K23</f>
        <v>#DIV/0!</v>
      </c>
      <c r="N23" s="3024">
        <f>F23+I23+L23</f>
        <v>0</v>
      </c>
      <c r="O23" s="2649">
        <f>F23+I23</f>
        <v>0</v>
      </c>
      <c r="P23" s="1845"/>
      <c r="Q23" s="1845"/>
      <c r="R23" s="3416"/>
      <c r="S23" s="3416"/>
      <c r="T23" s="3416"/>
      <c r="U23" s="2167"/>
      <c r="V23" s="2964">
        <f t="shared" si="0"/>
        <v>0</v>
      </c>
      <c r="W23" s="2308"/>
      <c r="X23" s="2948"/>
      <c r="Y23" s="3012">
        <v>25</v>
      </c>
      <c r="Z23" s="2217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4">
        <v>0</v>
      </c>
      <c r="AF23" s="2019">
        <f t="shared" si="17"/>
        <v>0</v>
      </c>
      <c r="AG23" s="1856">
        <v>0</v>
      </c>
      <c r="AH23" s="1856">
        <f t="shared" ref="AH23:AH38" si="38">AD23+AE23</f>
        <v>0</v>
      </c>
      <c r="AI23" s="3207">
        <f>AG23+AH23</f>
        <v>0</v>
      </c>
      <c r="AJ23" s="3033">
        <v>0</v>
      </c>
      <c r="AK23" s="3034">
        <v>0</v>
      </c>
      <c r="AL23" s="2159">
        <f t="shared" ref="AL23:AL24" si="39">AJ23+AK23</f>
        <v>0</v>
      </c>
      <c r="AM23" s="2257">
        <v>0</v>
      </c>
      <c r="AN23" s="2732">
        <v>0</v>
      </c>
      <c r="AO23" s="2263">
        <v>0</v>
      </c>
      <c r="AP23" s="2143"/>
      <c r="AQ23" s="2261">
        <f>AM23+AN23</f>
        <v>0</v>
      </c>
      <c r="AR23" s="2209"/>
      <c r="AS23" s="2265">
        <v>0</v>
      </c>
      <c r="AT23" s="1838">
        <v>0</v>
      </c>
      <c r="AU23" s="2268">
        <f>AS23+AT23</f>
        <v>0</v>
      </c>
      <c r="AV23" s="2997">
        <v>0</v>
      </c>
      <c r="AW23" s="2997">
        <f>AB23+AK23</f>
        <v>0</v>
      </c>
      <c r="AX23" s="2998">
        <f>AV23-AW23</f>
        <v>0</v>
      </c>
      <c r="AY23" s="2999">
        <f>AD23+AM23</f>
        <v>0</v>
      </c>
      <c r="AZ23" s="3000">
        <f>AE23+AO23</f>
        <v>0</v>
      </c>
      <c r="BA23" s="3000">
        <f t="shared" ref="BA23:BA24" si="40">AY23-AZ23</f>
        <v>0</v>
      </c>
      <c r="BB23" s="3000">
        <f t="shared" si="11"/>
        <v>0</v>
      </c>
      <c r="BC23" s="3001">
        <f t="shared" ref="BC23:BC24" si="41">AY23+AZ23</f>
        <v>0</v>
      </c>
      <c r="BD23" s="3002">
        <f>AG23+AS23</f>
        <v>0</v>
      </c>
      <c r="BE23" s="2997">
        <f>AH23+AT23</f>
        <v>0</v>
      </c>
      <c r="BF23" s="3080">
        <f t="shared" ref="BF23:BF24" si="42">BD23+BE23</f>
        <v>0</v>
      </c>
      <c r="BG23" s="3003">
        <f t="shared" si="7"/>
        <v>0</v>
      </c>
      <c r="BH23" s="3004">
        <f t="shared" si="8"/>
        <v>0</v>
      </c>
      <c r="BI23" s="2122"/>
      <c r="BJ23" s="3703"/>
      <c r="BK23" s="3703"/>
      <c r="BL23" s="3703"/>
      <c r="BM23" s="3703"/>
      <c r="BN23" s="3703"/>
      <c r="BO23" s="3703"/>
      <c r="BP23" s="2146"/>
      <c r="BQ23" s="2146"/>
      <c r="BR23" s="2146"/>
      <c r="BS23" s="2146"/>
      <c r="BT23" s="2146"/>
      <c r="BU23" s="2144"/>
      <c r="BV23" s="2144"/>
      <c r="BW23" s="2144"/>
      <c r="BX23" s="2144"/>
      <c r="BY23" s="2144"/>
      <c r="BZ23" s="2144"/>
      <c r="CA23" s="2144"/>
      <c r="CB23" s="2144"/>
      <c r="CC23" s="2144"/>
      <c r="CD23" s="2144"/>
      <c r="CE23" s="2144"/>
      <c r="CF23" s="2144"/>
      <c r="CG23" s="2144"/>
      <c r="CH23" s="2144"/>
      <c r="CI23" s="2144"/>
      <c r="CJ23" s="2144"/>
      <c r="CK23" s="2144"/>
      <c r="CL23" s="2144"/>
      <c r="CM23" s="2144"/>
      <c r="CN23" s="2144"/>
      <c r="CO23" s="2144"/>
      <c r="CP23" s="2144"/>
      <c r="CQ23" s="2144"/>
      <c r="CR23" s="2144"/>
      <c r="CS23" s="2144"/>
      <c r="CT23" s="2144"/>
      <c r="CU23" s="2144"/>
      <c r="CV23" s="2144"/>
      <c r="CW23" s="2144"/>
      <c r="CX23" s="2144"/>
      <c r="CY23" s="2144"/>
      <c r="CZ23" s="2144"/>
      <c r="DA23" s="2144"/>
      <c r="DB23" s="2144"/>
      <c r="DC23" s="2144"/>
      <c r="DD23" s="2144"/>
      <c r="DE23" s="2144"/>
      <c r="DF23" s="2144"/>
      <c r="DG23" s="2144"/>
      <c r="DH23" s="2144"/>
      <c r="DI23" s="2144"/>
      <c r="DJ23" s="2144"/>
      <c r="DK23" s="2144"/>
      <c r="DL23" s="2144"/>
      <c r="DM23" s="2144"/>
      <c r="DN23" s="2144"/>
      <c r="DO23" s="2144"/>
      <c r="DP23" s="2144"/>
      <c r="DQ23" s="2144"/>
      <c r="DR23" s="2144"/>
      <c r="DS23" s="2144"/>
      <c r="DT23" s="2144"/>
      <c r="DU23" s="2144"/>
      <c r="DV23" s="2144"/>
      <c r="TJ23" s="3695"/>
      <c r="TK23" s="3695"/>
      <c r="TL23" s="3695"/>
      <c r="TM23" s="3695"/>
      <c r="TN23" s="3695"/>
      <c r="TO23" s="3695"/>
      <c r="TP23" s="3695"/>
      <c r="TQ23" s="3695"/>
      <c r="TR23" s="3695"/>
      <c r="TS23" s="3695"/>
      <c r="TT23" s="3695"/>
      <c r="TU23" s="3695"/>
      <c r="TV23" s="3695"/>
      <c r="TW23" s="3695"/>
      <c r="TX23" s="3695"/>
      <c r="TY23" s="3695"/>
      <c r="TZ23" s="3695"/>
      <c r="UA23" s="3695"/>
      <c r="UB23" s="3695"/>
      <c r="UC23" s="3695"/>
      <c r="UD23" s="3695"/>
    </row>
    <row r="24" spans="1:550" ht="15.75" customHeight="1" x14ac:dyDescent="0.25">
      <c r="A24" s="3742"/>
      <c r="B24" s="3748"/>
      <c r="C24" s="2330">
        <v>2</v>
      </c>
      <c r="D24" s="2331"/>
      <c r="E24" s="2375"/>
      <c r="F24" s="2284"/>
      <c r="G24" s="3267" t="e">
        <f>F24/E24</f>
        <v>#DIV/0!</v>
      </c>
      <c r="H24" s="3260"/>
      <c r="I24" s="3245"/>
      <c r="J24" s="3022" t="e">
        <f t="shared" si="36"/>
        <v>#DIV/0!</v>
      </c>
      <c r="K24" s="3251"/>
      <c r="L24" s="3245"/>
      <c r="M24" s="2284" t="e">
        <f t="shared" si="37"/>
        <v>#DIV/0!</v>
      </c>
      <c r="N24" s="2284">
        <f>F24+I24+L24</f>
        <v>0</v>
      </c>
      <c r="O24" s="3231">
        <f>F24+I24</f>
        <v>0</v>
      </c>
      <c r="P24" s="2285"/>
      <c r="Q24" s="2286"/>
      <c r="R24" s="3423"/>
      <c r="S24" s="3424"/>
      <c r="T24" s="3424"/>
      <c r="U24" s="3425"/>
      <c r="V24" s="3306">
        <f t="shared" si="0"/>
        <v>0</v>
      </c>
      <c r="W24" s="3304"/>
      <c r="X24" s="2949"/>
      <c r="Y24" s="3013">
        <v>25</v>
      </c>
      <c r="Z24" s="3215">
        <f>N24*5808*0.25</f>
        <v>0</v>
      </c>
      <c r="AA24" s="1853">
        <v>0</v>
      </c>
      <c r="AB24" s="1988">
        <v>0</v>
      </c>
      <c r="AC24" s="1860">
        <f>AA24-AB24</f>
        <v>0</v>
      </c>
      <c r="AD24" s="2288">
        <v>0</v>
      </c>
      <c r="AE24" s="2289">
        <v>0</v>
      </c>
      <c r="AF24" s="2290">
        <f t="shared" si="17"/>
        <v>0</v>
      </c>
      <c r="AG24" s="2287">
        <v>0</v>
      </c>
      <c r="AH24" s="2287">
        <f t="shared" si="38"/>
        <v>0</v>
      </c>
      <c r="AI24" s="2633">
        <f>AG24+AH24</f>
        <v>0</v>
      </c>
      <c r="AJ24" s="3035">
        <v>0</v>
      </c>
      <c r="AK24" s="3036">
        <v>0</v>
      </c>
      <c r="AL24" s="2292">
        <f t="shared" si="39"/>
        <v>0</v>
      </c>
      <c r="AM24" s="2276">
        <v>0</v>
      </c>
      <c r="AN24" s="2733">
        <v>0</v>
      </c>
      <c r="AO24" s="2293">
        <v>0</v>
      </c>
      <c r="AP24" s="2294"/>
      <c r="AQ24" s="2295">
        <f>AM24+AN24</f>
        <v>0</v>
      </c>
      <c r="AR24" s="2296"/>
      <c r="AS24" s="2281">
        <v>0</v>
      </c>
      <c r="AT24" s="2150">
        <v>0</v>
      </c>
      <c r="AU24" s="2622">
        <f>AS24+AT24</f>
        <v>0</v>
      </c>
      <c r="AV24" s="2485">
        <v>0</v>
      </c>
      <c r="AW24" s="2485">
        <v>0</v>
      </c>
      <c r="AX24" s="2893">
        <f>AV24-AW24</f>
        <v>0</v>
      </c>
      <c r="AY24" s="2894">
        <f>AD24+AM24</f>
        <v>0</v>
      </c>
      <c r="AZ24" s="2895">
        <v>0</v>
      </c>
      <c r="BA24" s="2895">
        <f t="shared" si="40"/>
        <v>0</v>
      </c>
      <c r="BB24" s="2895">
        <f t="shared" si="11"/>
        <v>0</v>
      </c>
      <c r="BC24" s="2896">
        <f t="shared" si="41"/>
        <v>0</v>
      </c>
      <c r="BD24" s="2897">
        <f>AG24+AS24</f>
        <v>0</v>
      </c>
      <c r="BE24" s="2898">
        <f>AH24+AT24</f>
        <v>0</v>
      </c>
      <c r="BF24" s="3081">
        <f t="shared" si="42"/>
        <v>0</v>
      </c>
      <c r="BG24" s="2932">
        <f t="shared" si="7"/>
        <v>0</v>
      </c>
      <c r="BH24" s="3004">
        <f t="shared" si="8"/>
        <v>0</v>
      </c>
      <c r="BI24" s="2122"/>
      <c r="BJ24" s="3703"/>
      <c r="BK24" s="3703"/>
      <c r="BL24" s="3703"/>
      <c r="BM24" s="3703"/>
      <c r="BN24" s="3703"/>
      <c r="BO24" s="3703"/>
      <c r="BP24" s="2146"/>
      <c r="BQ24" s="2146"/>
      <c r="BR24" s="2146"/>
      <c r="BS24" s="2146"/>
      <c r="BT24" s="2146"/>
      <c r="BU24" s="2144"/>
      <c r="BV24" s="2144"/>
      <c r="BW24" s="2144"/>
      <c r="BX24" s="2144"/>
      <c r="BY24" s="2144"/>
      <c r="BZ24" s="2144"/>
      <c r="CA24" s="2144"/>
      <c r="CB24" s="2144"/>
      <c r="CC24" s="2144"/>
      <c r="CD24" s="2144"/>
      <c r="CE24" s="2144"/>
      <c r="CF24" s="2144"/>
      <c r="CG24" s="2144"/>
      <c r="CH24" s="2144"/>
      <c r="CI24" s="2144"/>
      <c r="CJ24" s="2144"/>
      <c r="CK24" s="2144"/>
      <c r="CL24" s="2144"/>
      <c r="CM24" s="2144"/>
      <c r="CN24" s="2144"/>
      <c r="CO24" s="2144"/>
      <c r="CP24" s="2144"/>
      <c r="CQ24" s="2144"/>
      <c r="CR24" s="2144"/>
      <c r="CS24" s="2144"/>
      <c r="CT24" s="2144"/>
      <c r="CU24" s="2144"/>
      <c r="CV24" s="2144"/>
      <c r="CW24" s="2144"/>
      <c r="CX24" s="2144"/>
      <c r="CY24" s="2144"/>
      <c r="CZ24" s="2144"/>
      <c r="DA24" s="2144"/>
      <c r="DB24" s="2144"/>
      <c r="DC24" s="2144"/>
      <c r="DD24" s="2144"/>
      <c r="DE24" s="2144"/>
      <c r="DF24" s="2144"/>
      <c r="DG24" s="2144"/>
      <c r="DH24" s="2144"/>
      <c r="DI24" s="2144"/>
      <c r="DJ24" s="2144"/>
      <c r="DK24" s="2144"/>
      <c r="DL24" s="2144"/>
      <c r="DM24" s="2144"/>
      <c r="DN24" s="2144"/>
      <c r="DO24" s="2144"/>
      <c r="DP24" s="2144"/>
      <c r="DQ24" s="2144"/>
      <c r="DR24" s="2144"/>
      <c r="DS24" s="2144"/>
      <c r="DT24" s="2144"/>
      <c r="DU24" s="2144"/>
      <c r="DV24" s="2144"/>
      <c r="TJ24" s="3695"/>
      <c r="TK24" s="3695"/>
      <c r="TL24" s="3695"/>
      <c r="TM24" s="3695"/>
      <c r="TN24" s="3695"/>
      <c r="TO24" s="3695"/>
      <c r="TP24" s="3695"/>
      <c r="TQ24" s="3695"/>
      <c r="TR24" s="3695"/>
      <c r="TS24" s="3695"/>
      <c r="TT24" s="3695"/>
      <c r="TU24" s="3695"/>
      <c r="TV24" s="3695"/>
      <c r="TW24" s="3695"/>
      <c r="TX24" s="3695"/>
      <c r="TY24" s="3695"/>
      <c r="TZ24" s="3695"/>
      <c r="UA24" s="3695"/>
      <c r="UB24" s="3695"/>
      <c r="UC24" s="3695"/>
      <c r="UD24" s="3695"/>
    </row>
    <row r="25" spans="1:550" s="100" customFormat="1" ht="15" customHeight="1" x14ac:dyDescent="0.2">
      <c r="A25" s="3742"/>
      <c r="B25" s="3749"/>
      <c r="C25" s="1962"/>
      <c r="D25" s="3141" t="s">
        <v>593</v>
      </c>
      <c r="E25" s="3273">
        <f>E23+E24</f>
        <v>0</v>
      </c>
      <c r="F25" s="3260">
        <f>F23+F24</f>
        <v>0</v>
      </c>
      <c r="G25" s="3262" t="e">
        <f>F25/E25</f>
        <v>#DIV/0!</v>
      </c>
      <c r="H25" s="3259"/>
      <c r="I25" s="2687">
        <f>I23+I24</f>
        <v>0</v>
      </c>
      <c r="J25" s="3235" t="e">
        <f t="shared" si="36"/>
        <v>#DIV/0!</v>
      </c>
      <c r="K25" s="3252"/>
      <c r="L25" s="2687"/>
      <c r="M25" s="3023" t="e">
        <f t="shared" si="37"/>
        <v>#DIV/0!</v>
      </c>
      <c r="N25" s="3241"/>
      <c r="O25" s="3275"/>
      <c r="P25" s="3218">
        <f>SUM(P23:P24)</f>
        <v>0</v>
      </c>
      <c r="Q25" s="3218">
        <f t="shared" ref="Q25:T25" si="43">SUM(Q23:Q24)</f>
        <v>0</v>
      </c>
      <c r="R25" s="3426">
        <f t="shared" si="43"/>
        <v>0</v>
      </c>
      <c r="S25" s="3426">
        <f t="shared" si="43"/>
        <v>0</v>
      </c>
      <c r="T25" s="3426">
        <f t="shared" si="43"/>
        <v>0</v>
      </c>
      <c r="U25" s="3426">
        <f>SUM(U23:U24)</f>
        <v>0</v>
      </c>
      <c r="V25" s="3307">
        <f>SUM(V23:V24)</f>
        <v>0</v>
      </c>
      <c r="W25" s="2048"/>
      <c r="X25" s="2048"/>
      <c r="Y25" s="2688"/>
      <c r="Z25" s="3333">
        <f>SUM(Z23:Z24)</f>
        <v>0</v>
      </c>
      <c r="AA25" s="3334">
        <f>SUM(AA23:AA24)</f>
        <v>0</v>
      </c>
      <c r="AB25" s="2106">
        <f>SUM(AB23:AB24)</f>
        <v>0</v>
      </c>
      <c r="AC25" s="2049">
        <f t="shared" ref="AC25" si="44">SUM(AC23:AC24)</f>
        <v>0</v>
      </c>
      <c r="AD25" s="1967">
        <f>SUM(AD23:AD24)</f>
        <v>0</v>
      </c>
      <c r="AE25" s="2049">
        <f t="shared" ref="AE25:BH25" si="45">SUM(AE23:AE24)</f>
        <v>0</v>
      </c>
      <c r="AF25" s="2049">
        <f t="shared" si="45"/>
        <v>0</v>
      </c>
      <c r="AG25" s="2107">
        <f t="shared" si="45"/>
        <v>0</v>
      </c>
      <c r="AH25" s="3209">
        <f t="shared" si="45"/>
        <v>0</v>
      </c>
      <c r="AI25" s="3341">
        <f t="shared" si="45"/>
        <v>0</v>
      </c>
      <c r="AJ25" s="2049">
        <f>SUM(AJ23:AJ24)</f>
        <v>0</v>
      </c>
      <c r="AK25" s="2049">
        <f>SUM(AK23:AK24)</f>
        <v>0</v>
      </c>
      <c r="AL25" s="2049">
        <f>AJ25+AK25</f>
        <v>0</v>
      </c>
      <c r="AM25" s="2049">
        <f t="shared" si="45"/>
        <v>0</v>
      </c>
      <c r="AN25" s="2049">
        <f t="shared" si="45"/>
        <v>0</v>
      </c>
      <c r="AO25" s="2049">
        <f t="shared" si="45"/>
        <v>0</v>
      </c>
      <c r="AP25" s="2049"/>
      <c r="AQ25" s="2049">
        <f t="shared" si="45"/>
        <v>0</v>
      </c>
      <c r="AR25" s="2049">
        <f t="shared" si="45"/>
        <v>0</v>
      </c>
      <c r="AS25" s="2049">
        <f t="shared" si="45"/>
        <v>0</v>
      </c>
      <c r="AT25" s="2049">
        <f t="shared" si="45"/>
        <v>0</v>
      </c>
      <c r="AU25" s="2620">
        <f t="shared" si="45"/>
        <v>0</v>
      </c>
      <c r="AV25" s="2049">
        <f>SUM(AV23:AV24)</f>
        <v>0</v>
      </c>
      <c r="AW25" s="2049">
        <f>SUM(AW23:AW24)</f>
        <v>0</v>
      </c>
      <c r="AX25" s="2049">
        <f>AV25-AW25</f>
        <v>0</v>
      </c>
      <c r="AY25" s="2049">
        <f t="shared" si="45"/>
        <v>0</v>
      </c>
      <c r="AZ25" s="2049">
        <f t="shared" si="45"/>
        <v>0</v>
      </c>
      <c r="BA25" s="2049">
        <f t="shared" si="45"/>
        <v>0</v>
      </c>
      <c r="BB25" s="1967">
        <f t="shared" si="45"/>
        <v>0</v>
      </c>
      <c r="BC25" s="2049">
        <f t="shared" si="45"/>
        <v>0</v>
      </c>
      <c r="BD25" s="2049">
        <f t="shared" si="45"/>
        <v>0</v>
      </c>
      <c r="BE25" s="2049">
        <f t="shared" si="45"/>
        <v>0</v>
      </c>
      <c r="BF25" s="2049">
        <f t="shared" si="45"/>
        <v>0</v>
      </c>
      <c r="BG25" s="2231">
        <f t="shared" si="7"/>
        <v>0</v>
      </c>
      <c r="BH25" s="2943">
        <f t="shared" si="45"/>
        <v>0</v>
      </c>
      <c r="BI25" s="2122"/>
      <c r="BJ25" s="2808"/>
      <c r="BK25" s="2808"/>
      <c r="BL25" s="2808"/>
      <c r="BM25" s="2808"/>
      <c r="BN25" s="2808"/>
      <c r="BO25" s="2808"/>
      <c r="BP25" s="2124"/>
      <c r="BQ25" s="2124"/>
      <c r="BR25" s="2124"/>
      <c r="BS25" s="2124"/>
      <c r="BT25" s="2124"/>
      <c r="BU25" s="2124"/>
      <c r="BV25" s="2124"/>
      <c r="BW25" s="1966"/>
      <c r="BY25" s="104"/>
      <c r="CA25" s="104"/>
      <c r="CC25" s="104"/>
      <c r="CE25" s="104"/>
      <c r="CH25" s="104"/>
      <c r="CJ25" s="104"/>
      <c r="TJ25" s="3695"/>
      <c r="TK25" s="3695"/>
      <c r="TL25" s="3695"/>
      <c r="TM25" s="3695"/>
      <c r="TN25" s="3695"/>
      <c r="TO25" s="3695"/>
      <c r="TP25" s="3695"/>
      <c r="TQ25" s="3695"/>
      <c r="TR25" s="3695"/>
      <c r="TS25" s="3695"/>
      <c r="TT25" s="3695"/>
      <c r="TU25" s="3695"/>
      <c r="TV25" s="3695"/>
      <c r="TW25" s="3695"/>
      <c r="TX25" s="3695"/>
      <c r="TY25" s="3695"/>
      <c r="TZ25" s="3695"/>
      <c r="UA25" s="3695"/>
      <c r="UB25" s="3695"/>
      <c r="UC25" s="3695"/>
      <c r="UD25" s="3695"/>
    </row>
    <row r="26" spans="1:550" ht="15" customHeight="1" x14ac:dyDescent="0.25">
      <c r="A26" s="3742"/>
      <c r="B26" s="3750" t="s">
        <v>579</v>
      </c>
      <c r="C26" s="2332">
        <v>1</v>
      </c>
      <c r="D26" s="3142" t="s">
        <v>686</v>
      </c>
      <c r="E26" s="3274"/>
      <c r="F26" s="3272"/>
      <c r="G26" s="1801" t="e">
        <f t="shared" ref="G26:G27" si="46">F26/E26</f>
        <v>#DIV/0!</v>
      </c>
      <c r="H26" s="2308">
        <v>17</v>
      </c>
      <c r="I26" s="2378">
        <f>260.49-9.53-9.57-12.36</f>
        <v>229.03000000000003</v>
      </c>
      <c r="J26" s="3020">
        <f t="shared" ref="J26:J28" si="47">I26/H26</f>
        <v>13.472352941176473</v>
      </c>
      <c r="K26" s="2308"/>
      <c r="L26" s="2378"/>
      <c r="M26" s="1992" t="e">
        <f>L26/K26</f>
        <v>#DIV/0!</v>
      </c>
      <c r="N26" s="1992">
        <f>L26+I26+F26</f>
        <v>229.03000000000003</v>
      </c>
      <c r="O26" s="2027">
        <f>I26+F26</f>
        <v>229.03000000000003</v>
      </c>
      <c r="P26" s="1821"/>
      <c r="Q26" s="2155"/>
      <c r="R26" s="1897">
        <f>1756505.81-212199.43</f>
        <v>1544306.3800000001</v>
      </c>
      <c r="S26" s="2443"/>
      <c r="T26" s="1897"/>
      <c r="U26" s="3427">
        <f>388078.47-46807.19</f>
        <v>341271.27999999997</v>
      </c>
      <c r="V26" s="3308">
        <f t="shared" ref="V26" si="48">U26+R26+Q26+P26</f>
        <v>1885577.6600000001</v>
      </c>
      <c r="W26" s="3305"/>
      <c r="X26" s="2950"/>
      <c r="Y26" s="3014">
        <v>25</v>
      </c>
      <c r="Z26" s="3414">
        <f>378222.12-13837.2-13895.32-17946.3</f>
        <v>332543.3</v>
      </c>
      <c r="AA26" s="1864">
        <v>0</v>
      </c>
      <c r="AB26" s="1864">
        <v>0</v>
      </c>
      <c r="AC26" s="2128">
        <f>AA26-AB26</f>
        <v>0</v>
      </c>
      <c r="AD26" s="1907">
        <v>0</v>
      </c>
      <c r="AE26" s="1866">
        <v>0</v>
      </c>
      <c r="AF26" s="2222">
        <f t="shared" ref="AF26" si="49">AD26+AE26</f>
        <v>0</v>
      </c>
      <c r="AG26" s="2241">
        <v>0</v>
      </c>
      <c r="AH26" s="1858">
        <v>0</v>
      </c>
      <c r="AI26" s="3208">
        <f>AG26+AH26</f>
        <v>0</v>
      </c>
      <c r="AJ26" s="3415">
        <v>0</v>
      </c>
      <c r="AK26" s="3037">
        <v>0</v>
      </c>
      <c r="AL26" s="1943">
        <f>AJ26-AK26</f>
        <v>0</v>
      </c>
      <c r="AM26" s="2256">
        <v>0</v>
      </c>
      <c r="AN26" s="2734">
        <v>0</v>
      </c>
      <c r="AO26" s="2271">
        <v>0</v>
      </c>
      <c r="AP26" s="2142"/>
      <c r="AQ26" s="2585">
        <f>AM26+AN26</f>
        <v>0</v>
      </c>
      <c r="AR26" s="1943">
        <v>0</v>
      </c>
      <c r="AS26" s="2706">
        <v>0</v>
      </c>
      <c r="AT26" s="2173">
        <v>0</v>
      </c>
      <c r="AU26" s="2707">
        <f t="shared" ref="AU26:AU38" si="50">AS26+AT26</f>
        <v>0</v>
      </c>
      <c r="AV26" s="2272">
        <f>+Z26</f>
        <v>332543.3</v>
      </c>
      <c r="AW26" s="1858">
        <v>332543.3</v>
      </c>
      <c r="AX26" s="2226">
        <v>0</v>
      </c>
      <c r="AY26" s="1909">
        <f>+R26</f>
        <v>1544306.3800000001</v>
      </c>
      <c r="AZ26" s="1866">
        <f>+U26</f>
        <v>341271.27999999997</v>
      </c>
      <c r="BA26" s="1866">
        <v>0</v>
      </c>
      <c r="BB26" s="1907">
        <f t="shared" ref="BB26:BB35" si="51">AY26+BA26</f>
        <v>1544306.3800000001</v>
      </c>
      <c r="BC26" s="1866">
        <f>AY26+AZ26</f>
        <v>1885577.6600000001</v>
      </c>
      <c r="BD26" s="2005">
        <f t="shared" ref="BD26:BD35" si="52">AG26+AS26</f>
        <v>0</v>
      </c>
      <c r="BE26" s="1858">
        <f t="shared" ref="BE26:BE35" si="53">AH26+AT26</f>
        <v>0</v>
      </c>
      <c r="BF26" s="2128">
        <f t="shared" ref="BF26:BF35" si="54">BD26+BE26</f>
        <v>0</v>
      </c>
      <c r="BG26" s="2930">
        <f>BD26-BB26</f>
        <v>-1544306.3800000001</v>
      </c>
      <c r="BH26" s="2945">
        <f t="shared" ref="BH26:BH38" si="55">BF26-BC26</f>
        <v>-1885577.6600000001</v>
      </c>
      <c r="BI26" s="2122"/>
      <c r="BJ26" s="2808"/>
      <c r="BK26" s="2808"/>
      <c r="BL26" s="2808"/>
      <c r="BM26" s="2808"/>
      <c r="BN26" s="2808"/>
      <c r="BO26" s="2808"/>
      <c r="BP26" s="1983"/>
      <c r="BQ26" s="1983"/>
      <c r="BR26" s="1983"/>
      <c r="BS26" s="1983"/>
      <c r="BT26" s="1983"/>
      <c r="BU26" s="1983"/>
      <c r="BV26" s="1983"/>
      <c r="BW26" s="2121"/>
      <c r="CJ26" s="112"/>
      <c r="TJ26" s="3695"/>
      <c r="TK26" s="3695"/>
      <c r="TL26" s="3695"/>
      <c r="TM26" s="3695"/>
      <c r="TN26" s="3695"/>
      <c r="TO26" s="3695"/>
      <c r="TP26" s="3695"/>
      <c r="TQ26" s="3695"/>
      <c r="TR26" s="3695"/>
      <c r="TS26" s="3695"/>
      <c r="TT26" s="3695"/>
      <c r="TU26" s="3695"/>
      <c r="TV26" s="3695"/>
      <c r="TW26" s="3695"/>
      <c r="TX26" s="3695"/>
      <c r="TY26" s="3695"/>
      <c r="TZ26" s="3695"/>
      <c r="UA26" s="3695"/>
      <c r="UB26" s="3695"/>
      <c r="UC26" s="3695"/>
      <c r="UD26" s="3695"/>
    </row>
    <row r="27" spans="1:550" ht="15" customHeight="1" x14ac:dyDescent="0.25">
      <c r="A27" s="3742"/>
      <c r="B27" s="3751"/>
      <c r="C27" s="1792">
        <v>2</v>
      </c>
      <c r="D27" s="2198" t="s">
        <v>692</v>
      </c>
      <c r="E27" s="2833"/>
      <c r="F27" s="1800"/>
      <c r="G27" s="1801" t="e">
        <f t="shared" si="46"/>
        <v>#DIV/0!</v>
      </c>
      <c r="H27" s="1804"/>
      <c r="I27" s="1805"/>
      <c r="J27" s="1808" t="e">
        <f t="shared" si="47"/>
        <v>#DIV/0!</v>
      </c>
      <c r="K27" s="1804"/>
      <c r="L27" s="1805"/>
      <c r="M27" s="1800" t="e">
        <f t="shared" ref="M27:M30" si="56">L27/K27</f>
        <v>#DIV/0!</v>
      </c>
      <c r="N27" s="1800">
        <f>L27+I27+F27</f>
        <v>0</v>
      </c>
      <c r="O27" s="2028">
        <f>L27+I27+F27</f>
        <v>0</v>
      </c>
      <c r="P27" s="1822"/>
      <c r="Q27" s="1818"/>
      <c r="R27" s="2167"/>
      <c r="S27" s="2167"/>
      <c r="T27" s="1851"/>
      <c r="U27" s="1818"/>
      <c r="V27" s="2547">
        <f t="shared" si="0"/>
        <v>0</v>
      </c>
      <c r="W27" s="2970"/>
      <c r="X27" s="2951"/>
      <c r="Y27" s="3015"/>
      <c r="Z27" s="2217">
        <f>418764.6-19880.72-30721.84</f>
        <v>368162.04</v>
      </c>
      <c r="AA27" s="1905">
        <v>0</v>
      </c>
      <c r="AB27" s="1905">
        <v>0</v>
      </c>
      <c r="AC27" s="1859">
        <f t="shared" ref="AC27:AC29" si="57">AA27-AB27</f>
        <v>0</v>
      </c>
      <c r="AD27" s="1908">
        <v>0</v>
      </c>
      <c r="AE27" s="1904">
        <v>0</v>
      </c>
      <c r="AF27" s="2019">
        <f t="shared" si="17"/>
        <v>0</v>
      </c>
      <c r="AG27" s="1856">
        <v>0</v>
      </c>
      <c r="AH27" s="1905">
        <f t="shared" si="38"/>
        <v>0</v>
      </c>
      <c r="AI27" s="2632">
        <f>AG27+AH27</f>
        <v>0</v>
      </c>
      <c r="AJ27" s="3033">
        <v>0</v>
      </c>
      <c r="AK27" s="3034">
        <v>0</v>
      </c>
      <c r="AL27" s="2159">
        <f t="shared" ref="AL27:AL35" si="58">AJ27+AK27</f>
        <v>0</v>
      </c>
      <c r="AM27" s="2257">
        <v>0</v>
      </c>
      <c r="AN27" s="2260">
        <v>0</v>
      </c>
      <c r="AO27" s="2260">
        <v>0</v>
      </c>
      <c r="AP27" s="2260"/>
      <c r="AQ27" s="2261">
        <f t="shared" ref="AQ27:AQ35" si="59">AM27+AN27</f>
        <v>0</v>
      </c>
      <c r="AR27" s="1839">
        <v>0</v>
      </c>
      <c r="AS27" s="1838">
        <v>0</v>
      </c>
      <c r="AT27" s="1850">
        <v>0</v>
      </c>
      <c r="AU27" s="2743">
        <f t="shared" si="50"/>
        <v>0</v>
      </c>
      <c r="AV27" s="1903">
        <f>+Z27</f>
        <v>368162.04</v>
      </c>
      <c r="AW27" s="1856">
        <v>368162.04</v>
      </c>
      <c r="AX27" s="3357">
        <f t="shared" ref="AX27:AX35" si="60">AV27-AW27</f>
        <v>0</v>
      </c>
      <c r="AY27" s="1855">
        <f t="shared" ref="AY27:AY35" si="61">AD27+AM27</f>
        <v>0</v>
      </c>
      <c r="AZ27" s="1904">
        <f t="shared" ref="AZ27:AZ35" si="62">AE27+AO27</f>
        <v>0</v>
      </c>
      <c r="BA27" s="1904">
        <f t="shared" ref="BA27:BA35" si="63">AY27-AZ27</f>
        <v>0</v>
      </c>
      <c r="BB27" s="1904">
        <f t="shared" si="51"/>
        <v>0</v>
      </c>
      <c r="BC27" s="1904">
        <f t="shared" ref="BC27:BC35" si="64">AY27+AZ27</f>
        <v>0</v>
      </c>
      <c r="BD27" s="2200">
        <f t="shared" si="52"/>
        <v>0</v>
      </c>
      <c r="BE27" s="1905">
        <f t="shared" si="53"/>
        <v>0</v>
      </c>
      <c r="BF27" s="1859">
        <f t="shared" si="54"/>
        <v>0</v>
      </c>
      <c r="BG27" s="3365">
        <f t="shared" si="7"/>
        <v>0</v>
      </c>
      <c r="BH27" s="2944">
        <f t="shared" si="55"/>
        <v>0</v>
      </c>
      <c r="BI27" s="2122"/>
      <c r="BJ27" s="2808"/>
      <c r="BK27" s="2808"/>
      <c r="BL27" s="2808"/>
      <c r="BM27" s="2808"/>
      <c r="BN27" s="2808"/>
      <c r="BO27" s="2808"/>
      <c r="BP27" s="1983"/>
      <c r="BQ27" s="2039"/>
      <c r="BR27" s="1983"/>
      <c r="BS27" s="1983"/>
      <c r="BT27" s="1983"/>
      <c r="BU27" s="1983"/>
      <c r="BV27" s="1983"/>
      <c r="BW27" s="2121"/>
      <c r="BY27" s="112"/>
      <c r="CA27" s="112"/>
      <c r="CC27" s="112"/>
      <c r="CE27" s="112"/>
      <c r="CJ27" s="112"/>
      <c r="TJ27" s="3695"/>
      <c r="TK27" s="3695"/>
      <c r="TL27" s="3695"/>
      <c r="TM27" s="3695"/>
      <c r="TN27" s="3695"/>
      <c r="TO27" s="3695"/>
      <c r="TP27" s="3695"/>
      <c r="TQ27" s="3695"/>
      <c r="TR27" s="3695"/>
      <c r="TS27" s="3695"/>
      <c r="TT27" s="3695"/>
      <c r="TU27" s="3695"/>
      <c r="TV27" s="3695"/>
      <c r="TW27" s="3695"/>
      <c r="TX27" s="3695"/>
      <c r="TY27" s="3695"/>
      <c r="TZ27" s="3695"/>
      <c r="UA27" s="3695"/>
      <c r="UB27" s="3695"/>
      <c r="UC27" s="3695"/>
      <c r="UD27" s="3695"/>
    </row>
    <row r="28" spans="1:550" ht="15" customHeight="1" x14ac:dyDescent="0.25">
      <c r="A28" s="3742"/>
      <c r="B28" s="3751"/>
      <c r="C28" s="1793">
        <v>3</v>
      </c>
      <c r="D28" s="2021"/>
      <c r="E28" s="2374"/>
      <c r="F28" s="1800"/>
      <c r="G28" s="1801" t="e">
        <f>F28/E28</f>
        <v>#DIV/0!</v>
      </c>
      <c r="H28" s="1804"/>
      <c r="I28" s="1805"/>
      <c r="J28" s="1808" t="e">
        <f t="shared" si="47"/>
        <v>#DIV/0!</v>
      </c>
      <c r="K28" s="1804"/>
      <c r="L28" s="1805"/>
      <c r="M28" s="1800" t="e">
        <f t="shared" si="56"/>
        <v>#DIV/0!</v>
      </c>
      <c r="N28" s="1800">
        <f t="shared" ref="N28:N35" si="65">L28+I28+F28</f>
        <v>0</v>
      </c>
      <c r="O28" s="2028">
        <f>L28+I28+F28</f>
        <v>0</v>
      </c>
      <c r="P28" s="1822"/>
      <c r="Q28" s="1818"/>
      <c r="R28" s="2167"/>
      <c r="S28" s="2167"/>
      <c r="T28" s="1851"/>
      <c r="U28" s="1818"/>
      <c r="V28" s="2547">
        <f t="shared" si="0"/>
        <v>0</v>
      </c>
      <c r="W28" s="1818"/>
      <c r="X28" s="1851"/>
      <c r="Y28" s="3015"/>
      <c r="Z28" s="2502">
        <v>0</v>
      </c>
      <c r="AA28" s="1905">
        <v>0</v>
      </c>
      <c r="AB28" s="1905">
        <v>0</v>
      </c>
      <c r="AC28" s="3044">
        <f t="shared" si="57"/>
        <v>0</v>
      </c>
      <c r="AD28" s="1908">
        <v>0</v>
      </c>
      <c r="AE28" s="1904">
        <v>0</v>
      </c>
      <c r="AF28" s="2019">
        <f t="shared" si="17"/>
        <v>0</v>
      </c>
      <c r="AG28" s="1856">
        <v>0</v>
      </c>
      <c r="AH28" s="1905">
        <v>0</v>
      </c>
      <c r="AI28" s="2632">
        <f t="shared" ref="AI28:AI52" si="66">AG28+AH28</f>
        <v>0</v>
      </c>
      <c r="AJ28" s="3292">
        <v>0</v>
      </c>
      <c r="AK28" s="1839">
        <v>0</v>
      </c>
      <c r="AL28" s="2159">
        <f>AJ28-AK28</f>
        <v>0</v>
      </c>
      <c r="AM28" s="3376">
        <v>0</v>
      </c>
      <c r="AN28" s="3043">
        <v>0</v>
      </c>
      <c r="AO28" s="3043">
        <v>0</v>
      </c>
      <c r="AP28" s="3043"/>
      <c r="AQ28" s="3377">
        <f>AM28+AN28</f>
        <v>0</v>
      </c>
      <c r="AR28" s="1839">
        <v>0</v>
      </c>
      <c r="AS28" s="1838">
        <v>0</v>
      </c>
      <c r="AT28" s="1850">
        <v>0</v>
      </c>
      <c r="AU28" s="2743">
        <f>AS28+AT28</f>
        <v>0</v>
      </c>
      <c r="AV28" s="1903">
        <f>AA28+AJ28</f>
        <v>0</v>
      </c>
      <c r="AW28" s="1856">
        <v>0</v>
      </c>
      <c r="AX28" s="1892">
        <f t="shared" si="60"/>
        <v>0</v>
      </c>
      <c r="AY28" s="1855">
        <f>AD28+AM28</f>
        <v>0</v>
      </c>
      <c r="AZ28" s="1904">
        <f>+AN28+AE28</f>
        <v>0</v>
      </c>
      <c r="BA28" s="1904">
        <v>0</v>
      </c>
      <c r="BB28" s="1904">
        <f>AY28+AZ28</f>
        <v>0</v>
      </c>
      <c r="BC28" s="1904">
        <f>AY28+AZ28</f>
        <v>0</v>
      </c>
      <c r="BD28" s="1898">
        <v>0</v>
      </c>
      <c r="BE28" s="1905">
        <f>AH28+AT28</f>
        <v>0</v>
      </c>
      <c r="BF28" s="1859">
        <f t="shared" si="54"/>
        <v>0</v>
      </c>
      <c r="BG28" s="2931">
        <f>BD28-BB28</f>
        <v>0</v>
      </c>
      <c r="BH28" s="2944">
        <f t="shared" si="55"/>
        <v>0</v>
      </c>
      <c r="BI28" s="2122"/>
      <c r="BJ28" s="2808"/>
      <c r="BK28" s="2808"/>
      <c r="BL28" s="2808"/>
      <c r="BM28" s="2808"/>
      <c r="BN28" s="2808"/>
      <c r="BO28" s="2808"/>
      <c r="BP28" s="2039"/>
      <c r="BQ28" s="2039"/>
      <c r="BR28" s="2039"/>
      <c r="BS28" s="2039"/>
      <c r="BT28" s="2039"/>
      <c r="BU28" s="2039"/>
      <c r="BV28" s="2039"/>
      <c r="BW28" s="1163"/>
      <c r="BX28" s="1144"/>
      <c r="BY28" s="1144"/>
      <c r="BZ28" s="1981"/>
      <c r="CA28" s="1981"/>
      <c r="CB28" s="1144"/>
      <c r="CC28" s="1144"/>
      <c r="CD28" s="1144"/>
      <c r="CE28" s="1981"/>
      <c r="CF28" s="1981"/>
      <c r="CG28" s="1981"/>
      <c r="CH28" s="1981"/>
      <c r="CI28" s="1144"/>
      <c r="CJ28" s="1981"/>
      <c r="CK28" s="1144"/>
      <c r="TJ28" s="3695"/>
      <c r="TK28" s="3695"/>
      <c r="TL28" s="3695"/>
      <c r="TM28" s="3695"/>
      <c r="TN28" s="3695"/>
      <c r="TO28" s="3695"/>
      <c r="TP28" s="3695"/>
      <c r="TQ28" s="3695"/>
      <c r="TR28" s="3695"/>
      <c r="TS28" s="3695"/>
      <c r="TT28" s="3695"/>
      <c r="TU28" s="3695"/>
      <c r="TV28" s="3695"/>
      <c r="TW28" s="3695"/>
      <c r="TX28" s="3695"/>
      <c r="TY28" s="3695"/>
      <c r="TZ28" s="3695"/>
      <c r="UA28" s="3695"/>
      <c r="UB28" s="3695"/>
      <c r="UC28" s="3695"/>
      <c r="UD28" s="3695"/>
    </row>
    <row r="29" spans="1:550" ht="15" customHeight="1" x14ac:dyDescent="0.25">
      <c r="A29" s="3742"/>
      <c r="B29" s="3751"/>
      <c r="C29" s="3380">
        <v>4</v>
      </c>
      <c r="D29" s="3358"/>
      <c r="E29" s="2374"/>
      <c r="F29" s="2036"/>
      <c r="G29" s="1801" t="e">
        <f t="shared" ref="G29:G35" si="67">F29/E29</f>
        <v>#DIV/0!</v>
      </c>
      <c r="H29" s="2379"/>
      <c r="I29" s="1808"/>
      <c r="J29" s="1808" t="e">
        <f t="shared" ref="J29:J42" si="68">I29/H29</f>
        <v>#DIV/0!</v>
      </c>
      <c r="K29" s="1804"/>
      <c r="L29" s="1805"/>
      <c r="M29" s="1800" t="e">
        <f t="shared" si="56"/>
        <v>#DIV/0!</v>
      </c>
      <c r="N29" s="1800">
        <f t="shared" si="65"/>
        <v>0</v>
      </c>
      <c r="O29" s="2028">
        <f>L29+I29+F29</f>
        <v>0</v>
      </c>
      <c r="P29" s="1822"/>
      <c r="Q29" s="1818"/>
      <c r="R29" s="2167"/>
      <c r="S29" s="2167"/>
      <c r="T29" s="1851"/>
      <c r="U29" s="1818"/>
      <c r="V29" s="2547">
        <f t="shared" si="0"/>
        <v>0</v>
      </c>
      <c r="W29" s="1818"/>
      <c r="X29" s="1851"/>
      <c r="Y29" s="3015"/>
      <c r="Z29" s="2217">
        <f>N29*6000*0.25</f>
        <v>0</v>
      </c>
      <c r="AA29" s="1905">
        <v>0</v>
      </c>
      <c r="AB29" s="1905">
        <v>0</v>
      </c>
      <c r="AC29" s="3044">
        <f t="shared" si="57"/>
        <v>0</v>
      </c>
      <c r="AD29" s="1908">
        <v>0</v>
      </c>
      <c r="AE29" s="1904">
        <v>0</v>
      </c>
      <c r="AF29" s="2019">
        <f t="shared" si="17"/>
        <v>0</v>
      </c>
      <c r="AG29" s="1856">
        <v>0</v>
      </c>
      <c r="AH29" s="1905">
        <v>0</v>
      </c>
      <c r="AI29" s="2632">
        <f t="shared" si="66"/>
        <v>0</v>
      </c>
      <c r="AJ29" s="3401">
        <v>0</v>
      </c>
      <c r="AK29" s="3034">
        <v>0</v>
      </c>
      <c r="AL29" s="2159">
        <f t="shared" si="58"/>
        <v>0</v>
      </c>
      <c r="AM29" s="3376">
        <v>0</v>
      </c>
      <c r="AN29" s="3043">
        <v>0</v>
      </c>
      <c r="AO29" s="3043">
        <v>0</v>
      </c>
      <c r="AP29" s="3043"/>
      <c r="AQ29" s="3377">
        <f t="shared" si="59"/>
        <v>0</v>
      </c>
      <c r="AR29" s="1839">
        <v>0</v>
      </c>
      <c r="AS29" s="1838">
        <v>0</v>
      </c>
      <c r="AT29" s="1850">
        <v>0</v>
      </c>
      <c r="AU29" s="2708">
        <f>AS29+AT29</f>
        <v>0</v>
      </c>
      <c r="AV29" s="3360">
        <f>AA29+AJ29</f>
        <v>0</v>
      </c>
      <c r="AW29" s="1856">
        <v>0</v>
      </c>
      <c r="AX29" s="1892">
        <f t="shared" si="60"/>
        <v>0</v>
      </c>
      <c r="AY29" s="1855">
        <f>AD29+AM29</f>
        <v>0</v>
      </c>
      <c r="AZ29" s="1904">
        <f>+AM29+AE29</f>
        <v>0</v>
      </c>
      <c r="BA29" s="1904">
        <v>0</v>
      </c>
      <c r="BB29" s="1904">
        <f>AY29+AZ29</f>
        <v>0</v>
      </c>
      <c r="BC29" s="1904">
        <f t="shared" si="64"/>
        <v>0</v>
      </c>
      <c r="BD29" s="1898">
        <f t="shared" si="52"/>
        <v>0</v>
      </c>
      <c r="BE29" s="1905">
        <f t="shared" si="53"/>
        <v>0</v>
      </c>
      <c r="BF29" s="1859">
        <f t="shared" si="54"/>
        <v>0</v>
      </c>
      <c r="BG29" s="2933">
        <f>BD29-BB29</f>
        <v>0</v>
      </c>
      <c r="BH29" s="2944">
        <f t="shared" si="55"/>
        <v>0</v>
      </c>
      <c r="BI29" s="2039"/>
      <c r="BJ29" s="2808"/>
      <c r="BK29" s="2808"/>
      <c r="BL29" s="2808"/>
      <c r="BM29" s="2808"/>
      <c r="BN29" s="2808"/>
      <c r="BO29" s="2808"/>
      <c r="BQ29" s="3381"/>
      <c r="BR29" s="3381"/>
      <c r="BS29" s="3381"/>
      <c r="BT29" s="3381"/>
      <c r="BU29" s="3381"/>
      <c r="BV29" s="3381"/>
      <c r="BW29" s="2118"/>
      <c r="BX29" s="2116"/>
      <c r="BY29" s="2116"/>
      <c r="BZ29" s="2116"/>
      <c r="CA29" s="2116"/>
      <c r="CB29" s="2116"/>
      <c r="CC29" s="2116"/>
      <c r="CD29" s="2116"/>
      <c r="CE29" s="2116"/>
      <c r="CF29" s="2116"/>
      <c r="CG29" s="2116"/>
      <c r="CH29" s="2116"/>
      <c r="CI29" s="2116"/>
      <c r="CJ29" s="2116"/>
      <c r="CK29" s="2116"/>
      <c r="CL29" s="112"/>
      <c r="CM29" s="112"/>
      <c r="CN29" s="112"/>
      <c r="TJ29" s="3695"/>
      <c r="TK29" s="3695"/>
      <c r="TL29" s="3695"/>
      <c r="TM29" s="3695"/>
      <c r="TN29" s="3695"/>
      <c r="TO29" s="3695"/>
      <c r="TP29" s="3695"/>
      <c r="TQ29" s="3695"/>
      <c r="TR29" s="3695"/>
      <c r="TS29" s="3695"/>
      <c r="TT29" s="3695"/>
      <c r="TU29" s="3695"/>
      <c r="TV29" s="3695"/>
      <c r="TW29" s="3695"/>
      <c r="TX29" s="3695"/>
      <c r="TY29" s="3695"/>
      <c r="TZ29" s="3695"/>
      <c r="UA29" s="3695"/>
      <c r="UB29" s="3695"/>
      <c r="UC29" s="3695"/>
      <c r="UD29" s="3695"/>
    </row>
    <row r="30" spans="1:550" ht="15" customHeight="1" x14ac:dyDescent="0.25">
      <c r="A30" s="3742"/>
      <c r="B30" s="3751"/>
      <c r="C30" s="1793">
        <v>5</v>
      </c>
      <c r="D30" s="3359"/>
      <c r="E30" s="2374"/>
      <c r="F30" s="1805"/>
      <c r="G30" s="1801" t="e">
        <f t="shared" si="67"/>
        <v>#DIV/0!</v>
      </c>
      <c r="H30" s="2380"/>
      <c r="I30" s="1800"/>
      <c r="J30" s="1808" t="e">
        <f t="shared" si="68"/>
        <v>#DIV/0!</v>
      </c>
      <c r="K30" s="1804"/>
      <c r="L30" s="1805"/>
      <c r="M30" s="1800" t="e">
        <f t="shared" si="56"/>
        <v>#DIV/0!</v>
      </c>
      <c r="N30" s="1800">
        <f t="shared" si="65"/>
        <v>0</v>
      </c>
      <c r="O30" s="2028">
        <f t="shared" ref="O30:O32" si="69">F30+I30</f>
        <v>0</v>
      </c>
      <c r="P30" s="1822"/>
      <c r="Q30" s="1818"/>
      <c r="R30" s="2167"/>
      <c r="S30" s="2167"/>
      <c r="T30" s="1851"/>
      <c r="U30" s="1818"/>
      <c r="V30" s="2547">
        <f t="shared" si="0"/>
        <v>0</v>
      </c>
      <c r="W30" s="1818"/>
      <c r="X30" s="1851"/>
      <c r="Y30" s="3015"/>
      <c r="Z30" s="2502">
        <v>0</v>
      </c>
      <c r="AA30" s="1905">
        <v>0</v>
      </c>
      <c r="AB30" s="1905">
        <v>0</v>
      </c>
      <c r="AC30" s="3044">
        <f t="shared" ref="AC30:AC35" si="70">AA30-AB30</f>
        <v>0</v>
      </c>
      <c r="AD30" s="1908">
        <v>0</v>
      </c>
      <c r="AE30" s="1904">
        <v>0</v>
      </c>
      <c r="AF30" s="2019">
        <f t="shared" si="17"/>
        <v>0</v>
      </c>
      <c r="AG30" s="1856">
        <v>0</v>
      </c>
      <c r="AH30" s="1905">
        <f t="shared" si="38"/>
        <v>0</v>
      </c>
      <c r="AI30" s="2632">
        <f t="shared" si="66"/>
        <v>0</v>
      </c>
      <c r="AJ30" s="3292">
        <v>0</v>
      </c>
      <c r="AK30" s="3034">
        <v>0</v>
      </c>
      <c r="AL30" s="2159">
        <f t="shared" si="58"/>
        <v>0</v>
      </c>
      <c r="AM30" s="2257">
        <v>0</v>
      </c>
      <c r="AN30" s="2260">
        <v>0</v>
      </c>
      <c r="AO30" s="2260">
        <v>0</v>
      </c>
      <c r="AP30" s="2260"/>
      <c r="AQ30" s="2261">
        <f t="shared" si="59"/>
        <v>0</v>
      </c>
      <c r="AR30" s="1839">
        <v>0</v>
      </c>
      <c r="AS30" s="1838">
        <v>0</v>
      </c>
      <c r="AT30" s="1838">
        <v>0</v>
      </c>
      <c r="AU30" s="2708">
        <f t="shared" si="50"/>
        <v>0</v>
      </c>
      <c r="AV30" s="1903">
        <v>0</v>
      </c>
      <c r="AW30" s="1856">
        <f t="shared" ref="AW30:AW35" si="71">AB30+AK30</f>
        <v>0</v>
      </c>
      <c r="AX30" s="1892">
        <f t="shared" si="60"/>
        <v>0</v>
      </c>
      <c r="AY30" s="2154">
        <f t="shared" si="61"/>
        <v>0</v>
      </c>
      <c r="AZ30" s="2153">
        <f t="shared" si="62"/>
        <v>0</v>
      </c>
      <c r="BA30" s="2153">
        <f t="shared" si="63"/>
        <v>0</v>
      </c>
      <c r="BB30" s="2153">
        <f t="shared" si="51"/>
        <v>0</v>
      </c>
      <c r="BC30" s="2153">
        <f t="shared" si="64"/>
        <v>0</v>
      </c>
      <c r="BD30" s="2168">
        <f t="shared" si="52"/>
        <v>0</v>
      </c>
      <c r="BE30" s="1905">
        <f t="shared" si="53"/>
        <v>0</v>
      </c>
      <c r="BF30" s="1859">
        <f t="shared" si="54"/>
        <v>0</v>
      </c>
      <c r="BG30" s="2931">
        <f t="shared" si="7"/>
        <v>0</v>
      </c>
      <c r="BH30" s="2944">
        <f t="shared" si="55"/>
        <v>0</v>
      </c>
      <c r="BI30" s="1983"/>
      <c r="BJ30" s="1983"/>
      <c r="BK30" s="2117"/>
      <c r="BL30" s="2117"/>
      <c r="BM30" s="2117"/>
      <c r="BN30" s="2117"/>
      <c r="BO30" s="2117"/>
      <c r="BP30" s="1983"/>
      <c r="BQ30" s="1983"/>
      <c r="BR30" s="1983"/>
      <c r="BS30" s="1983"/>
      <c r="BT30" s="1983"/>
      <c r="BU30" s="1983"/>
      <c r="BV30" s="1983"/>
      <c r="BW30" s="2121"/>
      <c r="TJ30" s="3695"/>
      <c r="TK30" s="3695"/>
      <c r="TL30" s="3695"/>
      <c r="TM30" s="3695"/>
      <c r="TN30" s="3695"/>
      <c r="TO30" s="3695"/>
      <c r="TP30" s="3695"/>
      <c r="TQ30" s="3695"/>
      <c r="TR30" s="3695"/>
      <c r="TS30" s="3695"/>
      <c r="TT30" s="3695"/>
      <c r="TU30" s="3695"/>
      <c r="TV30" s="3695"/>
      <c r="TW30" s="3695"/>
      <c r="TX30" s="3695"/>
      <c r="TY30" s="3695"/>
      <c r="TZ30" s="3695"/>
      <c r="UA30" s="3695"/>
      <c r="UB30" s="3695"/>
      <c r="UC30" s="3695"/>
      <c r="UD30" s="3695"/>
    </row>
    <row r="31" spans="1:550" ht="15" customHeight="1" x14ac:dyDescent="0.25">
      <c r="A31" s="3742"/>
      <c r="B31" s="3751"/>
      <c r="C31" s="1793">
        <v>6</v>
      </c>
      <c r="D31" s="3358"/>
      <c r="E31" s="2374"/>
      <c r="F31" s="1805"/>
      <c r="G31" s="1801" t="e">
        <f t="shared" si="67"/>
        <v>#DIV/0!</v>
      </c>
      <c r="H31" s="2381"/>
      <c r="I31" s="1805"/>
      <c r="J31" s="1808" t="e">
        <f t="shared" si="68"/>
        <v>#DIV/0!</v>
      </c>
      <c r="K31" s="1802"/>
      <c r="L31" s="1800"/>
      <c r="M31" s="1800" t="e">
        <f>L31/K31</f>
        <v>#DIV/0!</v>
      </c>
      <c r="N31" s="1800">
        <f t="shared" si="65"/>
        <v>0</v>
      </c>
      <c r="O31" s="2028">
        <f t="shared" si="69"/>
        <v>0</v>
      </c>
      <c r="P31" s="1822"/>
      <c r="Q31" s="1818"/>
      <c r="R31" s="2167"/>
      <c r="S31" s="2167"/>
      <c r="T31" s="1851"/>
      <c r="U31" s="1818"/>
      <c r="V31" s="2547">
        <f t="shared" si="0"/>
        <v>0</v>
      </c>
      <c r="W31" s="1818"/>
      <c r="X31" s="1851"/>
      <c r="Y31" s="3016"/>
      <c r="Z31" s="2220">
        <v>0</v>
      </c>
      <c r="AA31" s="1905">
        <v>0</v>
      </c>
      <c r="AB31" s="1905">
        <v>0</v>
      </c>
      <c r="AC31" s="3044">
        <f t="shared" si="70"/>
        <v>0</v>
      </c>
      <c r="AD31" s="1908">
        <v>0</v>
      </c>
      <c r="AE31" s="1904">
        <v>0</v>
      </c>
      <c r="AF31" s="2019">
        <f t="shared" si="17"/>
        <v>0</v>
      </c>
      <c r="AG31" s="1856">
        <v>0</v>
      </c>
      <c r="AH31" s="1905">
        <f t="shared" si="38"/>
        <v>0</v>
      </c>
      <c r="AI31" s="2632">
        <f t="shared" si="66"/>
        <v>0</v>
      </c>
      <c r="AJ31" s="3292">
        <v>0</v>
      </c>
      <c r="AK31" s="3034">
        <v>0</v>
      </c>
      <c r="AL31" s="2159">
        <f t="shared" si="58"/>
        <v>0</v>
      </c>
      <c r="AM31" s="2257">
        <v>0</v>
      </c>
      <c r="AN31" s="2260">
        <v>0</v>
      </c>
      <c r="AO31" s="2260">
        <v>0</v>
      </c>
      <c r="AP31" s="2260"/>
      <c r="AQ31" s="2261">
        <f t="shared" si="59"/>
        <v>0</v>
      </c>
      <c r="AR31" s="1839">
        <v>0</v>
      </c>
      <c r="AS31" s="1838">
        <v>0</v>
      </c>
      <c r="AT31" s="1842">
        <v>0</v>
      </c>
      <c r="AU31" s="2708">
        <f t="shared" si="50"/>
        <v>0</v>
      </c>
      <c r="AV31" s="1861">
        <v>0</v>
      </c>
      <c r="AW31" s="1856">
        <f t="shared" si="71"/>
        <v>0</v>
      </c>
      <c r="AX31" s="1865">
        <f t="shared" si="60"/>
        <v>0</v>
      </c>
      <c r="AY31" s="2853">
        <f t="shared" si="61"/>
        <v>0</v>
      </c>
      <c r="AZ31" s="2153">
        <f t="shared" si="62"/>
        <v>0</v>
      </c>
      <c r="BA31" s="2153">
        <f t="shared" si="63"/>
        <v>0</v>
      </c>
      <c r="BB31" s="2153">
        <f t="shared" si="51"/>
        <v>0</v>
      </c>
      <c r="BC31" s="2153">
        <f t="shared" si="64"/>
        <v>0</v>
      </c>
      <c r="BD31" s="1898">
        <f t="shared" si="52"/>
        <v>0</v>
      </c>
      <c r="BE31" s="1905">
        <f t="shared" si="53"/>
        <v>0</v>
      </c>
      <c r="BF31" s="1859">
        <f t="shared" si="54"/>
        <v>0</v>
      </c>
      <c r="BG31" s="2931">
        <f t="shared" si="7"/>
        <v>0</v>
      </c>
      <c r="BH31" s="2944">
        <f t="shared" si="55"/>
        <v>0</v>
      </c>
      <c r="BI31" s="1983"/>
      <c r="BJ31" s="1983"/>
      <c r="BK31" s="1983"/>
      <c r="BL31" s="1983"/>
      <c r="BM31" s="1983"/>
      <c r="BN31" s="1983"/>
      <c r="BO31" s="1983"/>
      <c r="BP31" s="1983"/>
      <c r="BQ31" s="1983"/>
      <c r="BR31" s="1983"/>
      <c r="BS31" s="1983"/>
      <c r="BT31" s="1983"/>
      <c r="BU31" s="1983"/>
      <c r="BV31" s="1983"/>
      <c r="BW31" s="2178"/>
      <c r="TJ31" s="3695"/>
      <c r="TK31" s="3695"/>
      <c r="TL31" s="3695"/>
      <c r="TM31" s="3695"/>
      <c r="TN31" s="3695"/>
      <c r="TO31" s="3695"/>
      <c r="TP31" s="3695"/>
      <c r="TQ31" s="3695"/>
      <c r="TR31" s="3695"/>
      <c r="TS31" s="3695"/>
      <c r="TT31" s="3695"/>
      <c r="TU31" s="3695"/>
      <c r="TV31" s="3695"/>
      <c r="TW31" s="3695"/>
      <c r="TX31" s="3695"/>
      <c r="TY31" s="3695"/>
      <c r="TZ31" s="3695"/>
      <c r="UA31" s="3695"/>
      <c r="UB31" s="3695"/>
      <c r="UC31" s="3695"/>
      <c r="UD31" s="3695"/>
    </row>
    <row r="32" spans="1:550" ht="15" customHeight="1" x14ac:dyDescent="0.25">
      <c r="A32" s="3742"/>
      <c r="B32" s="3751"/>
      <c r="C32" s="1793">
        <v>7</v>
      </c>
      <c r="D32" s="3362"/>
      <c r="E32" s="2789"/>
      <c r="F32" s="2036"/>
      <c r="G32" s="1801" t="e">
        <f t="shared" si="67"/>
        <v>#DIV/0!</v>
      </c>
      <c r="H32" s="2381"/>
      <c r="I32" s="1805"/>
      <c r="J32" s="1808" t="e">
        <f t="shared" si="68"/>
        <v>#DIV/0!</v>
      </c>
      <c r="K32" s="2195"/>
      <c r="L32" s="1800"/>
      <c r="M32" s="1800" t="e">
        <f t="shared" ref="M32:M39" si="72">L32/K32</f>
        <v>#DIV/0!</v>
      </c>
      <c r="N32" s="1800">
        <f t="shared" si="65"/>
        <v>0</v>
      </c>
      <c r="O32" s="2028">
        <f t="shared" si="69"/>
        <v>0</v>
      </c>
      <c r="P32" s="1822"/>
      <c r="Q32" s="1818"/>
      <c r="R32" s="2167"/>
      <c r="S32" s="2167"/>
      <c r="T32" s="1851"/>
      <c r="U32" s="1818"/>
      <c r="V32" s="2547">
        <f t="shared" si="0"/>
        <v>0</v>
      </c>
      <c r="W32" s="1818"/>
      <c r="X32" s="1851"/>
      <c r="Y32" s="3016"/>
      <c r="Z32" s="2220">
        <f>N32*5808*0.2737</f>
        <v>0</v>
      </c>
      <c r="AA32" s="1905">
        <v>0</v>
      </c>
      <c r="AB32" s="1905">
        <v>0</v>
      </c>
      <c r="AC32" s="3044">
        <f t="shared" si="70"/>
        <v>0</v>
      </c>
      <c r="AD32" s="1908">
        <v>0</v>
      </c>
      <c r="AE32" s="1904">
        <v>0</v>
      </c>
      <c r="AF32" s="2019">
        <f t="shared" si="17"/>
        <v>0</v>
      </c>
      <c r="AG32" s="1856">
        <v>0</v>
      </c>
      <c r="AH32" s="1905">
        <f t="shared" si="38"/>
        <v>0</v>
      </c>
      <c r="AI32" s="2632">
        <f t="shared" si="66"/>
        <v>0</v>
      </c>
      <c r="AJ32" s="3033">
        <v>0</v>
      </c>
      <c r="AK32" s="3034">
        <v>0</v>
      </c>
      <c r="AL32" s="2159">
        <f t="shared" si="58"/>
        <v>0</v>
      </c>
      <c r="AM32" s="2257">
        <v>0</v>
      </c>
      <c r="AN32" s="2262">
        <v>0</v>
      </c>
      <c r="AO32" s="2262">
        <v>0</v>
      </c>
      <c r="AP32" s="2262"/>
      <c r="AQ32" s="2261">
        <f t="shared" si="59"/>
        <v>0</v>
      </c>
      <c r="AR32" s="2724">
        <v>0</v>
      </c>
      <c r="AS32" s="1850">
        <v>0</v>
      </c>
      <c r="AT32" s="1979">
        <v>0</v>
      </c>
      <c r="AU32" s="2709">
        <f t="shared" si="50"/>
        <v>0</v>
      </c>
      <c r="AV32" s="2091">
        <v>0</v>
      </c>
      <c r="AW32" s="1856">
        <f t="shared" si="71"/>
        <v>0</v>
      </c>
      <c r="AX32" s="1892">
        <f t="shared" si="60"/>
        <v>0</v>
      </c>
      <c r="AY32" s="2853">
        <f t="shared" si="61"/>
        <v>0</v>
      </c>
      <c r="AZ32" s="2153">
        <f t="shared" si="62"/>
        <v>0</v>
      </c>
      <c r="BA32" s="2153">
        <f t="shared" si="63"/>
        <v>0</v>
      </c>
      <c r="BB32" s="2153">
        <f t="shared" si="51"/>
        <v>0</v>
      </c>
      <c r="BC32" s="2153">
        <f t="shared" si="64"/>
        <v>0</v>
      </c>
      <c r="BD32" s="1898">
        <f t="shared" si="52"/>
        <v>0</v>
      </c>
      <c r="BE32" s="1853">
        <f t="shared" si="53"/>
        <v>0</v>
      </c>
      <c r="BF32" s="1980">
        <f t="shared" si="54"/>
        <v>0</v>
      </c>
      <c r="BG32" s="2931">
        <f t="shared" si="7"/>
        <v>0</v>
      </c>
      <c r="BH32" s="2944">
        <f t="shared" si="55"/>
        <v>0</v>
      </c>
      <c r="BI32" s="1983"/>
      <c r="BJ32" s="1983"/>
      <c r="BK32" s="1983"/>
      <c r="BL32" s="1983"/>
      <c r="BM32" s="1983"/>
      <c r="BN32" s="1983"/>
      <c r="BO32" s="1983"/>
      <c r="BP32" s="1983"/>
      <c r="BQ32" s="2039"/>
      <c r="BR32" s="1983"/>
      <c r="BS32" s="1983"/>
      <c r="BT32" s="1983"/>
      <c r="BU32" s="1983"/>
      <c r="BV32" s="1983"/>
      <c r="BW32" s="2121"/>
      <c r="CN32" s="112"/>
      <c r="TJ32" s="3695"/>
      <c r="TK32" s="3695"/>
      <c r="TL32" s="3695"/>
      <c r="TM32" s="3695"/>
      <c r="TN32" s="3695"/>
      <c r="TO32" s="3695"/>
      <c r="TP32" s="3695"/>
      <c r="TQ32" s="3695"/>
      <c r="TR32" s="3695"/>
      <c r="TS32" s="3695"/>
      <c r="TT32" s="3695"/>
      <c r="TU32" s="3695"/>
      <c r="TV32" s="3695"/>
      <c r="TW32" s="3695"/>
      <c r="TX32" s="3695"/>
      <c r="TY32" s="3695"/>
      <c r="TZ32" s="3695"/>
      <c r="UA32" s="3695"/>
      <c r="UB32" s="3695"/>
      <c r="UC32" s="3695"/>
      <c r="UD32" s="3695"/>
    </row>
    <row r="33" spans="1:550" ht="15" customHeight="1" x14ac:dyDescent="0.25">
      <c r="A33" s="3742"/>
      <c r="B33" s="3751"/>
      <c r="C33" s="1793">
        <v>8</v>
      </c>
      <c r="D33" s="3359"/>
      <c r="E33" s="2374"/>
      <c r="F33" s="2036"/>
      <c r="G33" s="1801" t="e">
        <f t="shared" si="67"/>
        <v>#DIV/0!</v>
      </c>
      <c r="H33" s="2382"/>
      <c r="I33" s="1805"/>
      <c r="J33" s="1808" t="e">
        <f t="shared" si="68"/>
        <v>#DIV/0!</v>
      </c>
      <c r="K33" s="1802"/>
      <c r="L33" s="1800"/>
      <c r="M33" s="1800" t="e">
        <f t="shared" si="72"/>
        <v>#DIV/0!</v>
      </c>
      <c r="N33" s="1800">
        <f t="shared" si="65"/>
        <v>0</v>
      </c>
      <c r="O33" s="2028">
        <f>F33+I33</f>
        <v>0</v>
      </c>
      <c r="P33" s="1822"/>
      <c r="Q33" s="1818"/>
      <c r="R33" s="2167"/>
      <c r="S33" s="2167"/>
      <c r="T33" s="1851"/>
      <c r="U33" s="1818"/>
      <c r="V33" s="2547">
        <f t="shared" si="0"/>
        <v>0</v>
      </c>
      <c r="W33" s="1818"/>
      <c r="X33" s="1851"/>
      <c r="Y33" s="3015"/>
      <c r="Z33" s="2220">
        <f>N33*5808*0.25</f>
        <v>0</v>
      </c>
      <c r="AA33" s="1905">
        <v>0</v>
      </c>
      <c r="AB33" s="1905">
        <v>0</v>
      </c>
      <c r="AC33" s="3044">
        <f t="shared" si="70"/>
        <v>0</v>
      </c>
      <c r="AD33" s="1908">
        <v>0</v>
      </c>
      <c r="AE33" s="1904">
        <v>0</v>
      </c>
      <c r="AF33" s="2019">
        <f t="shared" si="17"/>
        <v>0</v>
      </c>
      <c r="AG33" s="1856">
        <v>0</v>
      </c>
      <c r="AH33" s="1905">
        <f t="shared" si="38"/>
        <v>0</v>
      </c>
      <c r="AI33" s="2632">
        <f>AG33+AH33</f>
        <v>0</v>
      </c>
      <c r="AJ33" s="3033">
        <v>0</v>
      </c>
      <c r="AK33" s="3034">
        <v>0</v>
      </c>
      <c r="AL33" s="2159">
        <f t="shared" si="58"/>
        <v>0</v>
      </c>
      <c r="AM33" s="2257">
        <v>0</v>
      </c>
      <c r="AN33" s="2262">
        <v>0</v>
      </c>
      <c r="AO33" s="2262">
        <v>0</v>
      </c>
      <c r="AP33" s="2262"/>
      <c r="AQ33" s="2261">
        <f t="shared" si="59"/>
        <v>0</v>
      </c>
      <c r="AR33" s="2724">
        <v>0</v>
      </c>
      <c r="AS33" s="2254">
        <v>0</v>
      </c>
      <c r="AT33" s="2265">
        <v>0</v>
      </c>
      <c r="AU33" s="2255">
        <f t="shared" si="50"/>
        <v>0</v>
      </c>
      <c r="AV33" s="2088">
        <v>0</v>
      </c>
      <c r="AW33" s="1856">
        <f t="shared" si="71"/>
        <v>0</v>
      </c>
      <c r="AX33" s="1892">
        <f t="shared" si="60"/>
        <v>0</v>
      </c>
      <c r="AY33" s="2852">
        <f t="shared" si="61"/>
        <v>0</v>
      </c>
      <c r="AZ33" s="2153">
        <f t="shared" si="62"/>
        <v>0</v>
      </c>
      <c r="BA33" s="2153">
        <f t="shared" si="63"/>
        <v>0</v>
      </c>
      <c r="BB33" s="2153">
        <f t="shared" si="51"/>
        <v>0</v>
      </c>
      <c r="BC33" s="2153">
        <v>0</v>
      </c>
      <c r="BD33" s="1898">
        <f t="shared" si="52"/>
        <v>0</v>
      </c>
      <c r="BE33" s="1853">
        <f t="shared" si="53"/>
        <v>0</v>
      </c>
      <c r="BF33" s="1980">
        <f t="shared" si="54"/>
        <v>0</v>
      </c>
      <c r="BG33" s="2931">
        <f t="shared" si="7"/>
        <v>0</v>
      </c>
      <c r="BH33" s="2944">
        <f t="shared" si="55"/>
        <v>0</v>
      </c>
      <c r="BI33" s="1983"/>
      <c r="BJ33" s="1983"/>
      <c r="BK33" s="2039"/>
      <c r="BL33" s="1983"/>
      <c r="BM33" s="1983"/>
      <c r="BN33" s="1983"/>
      <c r="BO33" s="1983"/>
      <c r="BP33" s="1983"/>
      <c r="BQ33" s="1983"/>
      <c r="BR33" s="1983"/>
      <c r="BS33" s="1983"/>
      <c r="BT33" s="1983"/>
      <c r="BU33" s="1983"/>
      <c r="BV33" s="1983"/>
      <c r="BW33" s="1163"/>
      <c r="BX33" s="1144"/>
      <c r="BY33" s="1144"/>
      <c r="BZ33" s="1144"/>
      <c r="CA33" s="1144"/>
      <c r="CB33" s="1144"/>
      <c r="CC33" s="1144"/>
      <c r="CD33" s="1144"/>
      <c r="CE33" s="1144"/>
      <c r="CF33" s="1144"/>
      <c r="CG33" s="1144"/>
      <c r="CH33" s="1144"/>
      <c r="CI33" s="1144"/>
      <c r="CJ33" s="1144"/>
      <c r="CK33" s="1144"/>
      <c r="TJ33" s="3695"/>
      <c r="TK33" s="3695"/>
      <c r="TL33" s="3695"/>
      <c r="TM33" s="3695"/>
      <c r="TN33" s="3695"/>
      <c r="TO33" s="3695"/>
      <c r="TP33" s="3695"/>
      <c r="TQ33" s="3695"/>
      <c r="TR33" s="3695"/>
      <c r="TS33" s="3695"/>
      <c r="TT33" s="3695"/>
      <c r="TU33" s="3695"/>
      <c r="TV33" s="3695"/>
      <c r="TW33" s="3695"/>
      <c r="TX33" s="3695"/>
      <c r="TY33" s="3695"/>
      <c r="TZ33" s="3695"/>
      <c r="UA33" s="3695"/>
      <c r="UB33" s="3695"/>
      <c r="UC33" s="3695"/>
      <c r="UD33" s="3695"/>
    </row>
    <row r="34" spans="1:550" ht="15" customHeight="1" x14ac:dyDescent="0.25">
      <c r="A34" s="3742"/>
      <c r="B34" s="3751"/>
      <c r="C34" s="1793">
        <v>9</v>
      </c>
      <c r="D34" s="3361"/>
      <c r="E34" s="2374"/>
      <c r="F34" s="2036"/>
      <c r="G34" s="1801" t="e">
        <f t="shared" si="67"/>
        <v>#DIV/0!</v>
      </c>
      <c r="H34" s="2382"/>
      <c r="I34" s="1805"/>
      <c r="J34" s="1808" t="e">
        <f t="shared" si="68"/>
        <v>#DIV/0!</v>
      </c>
      <c r="K34" s="1802"/>
      <c r="L34" s="1800"/>
      <c r="M34" s="1800" t="e">
        <f t="shared" si="72"/>
        <v>#DIV/0!</v>
      </c>
      <c r="N34" s="1800">
        <f t="shared" si="65"/>
        <v>0</v>
      </c>
      <c r="O34" s="2028">
        <f t="shared" ref="O34:O35" si="73">F34+I34</f>
        <v>0</v>
      </c>
      <c r="P34" s="1822"/>
      <c r="Q34" s="1818"/>
      <c r="R34" s="1818"/>
      <c r="S34" s="1818"/>
      <c r="T34" s="2167"/>
      <c r="U34" s="2167"/>
      <c r="V34" s="2547">
        <f t="shared" si="0"/>
        <v>0</v>
      </c>
      <c r="W34" s="2548"/>
      <c r="X34" s="2952"/>
      <c r="Y34" s="3015"/>
      <c r="Z34" s="2220">
        <f>N34*5808*0.25</f>
        <v>0</v>
      </c>
      <c r="AA34" s="1905">
        <v>0</v>
      </c>
      <c r="AB34" s="1905">
        <v>0</v>
      </c>
      <c r="AC34" s="3044">
        <f t="shared" si="70"/>
        <v>0</v>
      </c>
      <c r="AD34" s="1908">
        <v>0</v>
      </c>
      <c r="AE34" s="2153">
        <v>0</v>
      </c>
      <c r="AF34" s="2019">
        <f t="shared" si="17"/>
        <v>0</v>
      </c>
      <c r="AG34" s="1856">
        <v>0</v>
      </c>
      <c r="AH34" s="1905">
        <f t="shared" si="38"/>
        <v>0</v>
      </c>
      <c r="AI34" s="2632">
        <f t="shared" si="66"/>
        <v>0</v>
      </c>
      <c r="AJ34" s="3033">
        <v>0</v>
      </c>
      <c r="AK34" s="3038">
        <v>0</v>
      </c>
      <c r="AL34" s="2159">
        <f t="shared" si="58"/>
        <v>0</v>
      </c>
      <c r="AM34" s="2257">
        <v>0</v>
      </c>
      <c r="AN34" s="2262">
        <v>0</v>
      </c>
      <c r="AO34" s="2262">
        <v>0</v>
      </c>
      <c r="AP34" s="2262"/>
      <c r="AQ34" s="2261">
        <f t="shared" si="59"/>
        <v>0</v>
      </c>
      <c r="AR34" s="2724">
        <v>0</v>
      </c>
      <c r="AS34" s="2254">
        <v>0</v>
      </c>
      <c r="AT34" s="2265">
        <v>0</v>
      </c>
      <c r="AU34" s="2255">
        <f t="shared" si="50"/>
        <v>0</v>
      </c>
      <c r="AV34" s="2088">
        <v>0</v>
      </c>
      <c r="AW34" s="1856">
        <f t="shared" si="71"/>
        <v>0</v>
      </c>
      <c r="AX34" s="1892">
        <f t="shared" si="60"/>
        <v>0</v>
      </c>
      <c r="AY34" s="2852">
        <f t="shared" si="61"/>
        <v>0</v>
      </c>
      <c r="AZ34" s="2153">
        <f t="shared" si="62"/>
        <v>0</v>
      </c>
      <c r="BA34" s="2153">
        <f t="shared" si="63"/>
        <v>0</v>
      </c>
      <c r="BB34" s="2153">
        <f t="shared" si="51"/>
        <v>0</v>
      </c>
      <c r="BC34" s="2153">
        <f t="shared" si="64"/>
        <v>0</v>
      </c>
      <c r="BD34" s="1898">
        <f t="shared" si="52"/>
        <v>0</v>
      </c>
      <c r="BE34" s="1853">
        <f t="shared" si="53"/>
        <v>0</v>
      </c>
      <c r="BF34" s="1980">
        <f t="shared" si="54"/>
        <v>0</v>
      </c>
      <c r="BG34" s="2931">
        <f t="shared" si="7"/>
        <v>0</v>
      </c>
      <c r="BH34" s="2944">
        <f t="shared" si="55"/>
        <v>0</v>
      </c>
      <c r="BI34" s="1983"/>
      <c r="BJ34" s="1983"/>
      <c r="BK34" s="1983"/>
      <c r="BL34" s="1983"/>
      <c r="BM34" s="1983"/>
      <c r="BN34" s="1983"/>
      <c r="BO34" s="1983"/>
      <c r="BP34" s="1983"/>
      <c r="BQ34" s="1983"/>
      <c r="BR34" s="1983"/>
      <c r="BS34" s="1983"/>
      <c r="BT34" s="1983"/>
      <c r="BU34" s="1983"/>
      <c r="BV34" s="1983"/>
      <c r="BW34" s="1163"/>
      <c r="BX34" s="1144"/>
      <c r="BY34" s="1144"/>
      <c r="BZ34" s="1144"/>
      <c r="CA34" s="1144"/>
      <c r="CB34" s="1144"/>
      <c r="CC34" s="1144"/>
      <c r="CD34" s="1144"/>
      <c r="CE34" s="1144"/>
      <c r="CF34" s="1144"/>
      <c r="CG34" s="1144"/>
      <c r="CH34" s="1144"/>
      <c r="CI34" s="1144"/>
      <c r="CJ34" s="1144"/>
      <c r="CK34" s="1144"/>
      <c r="TJ34" s="3695"/>
      <c r="TK34" s="3695"/>
      <c r="TL34" s="3695"/>
      <c r="TM34" s="3695"/>
      <c r="TN34" s="3695"/>
      <c r="TO34" s="3695"/>
      <c r="TP34" s="3695"/>
      <c r="TQ34" s="3695"/>
      <c r="TR34" s="3695"/>
      <c r="TS34" s="3695"/>
      <c r="TT34" s="3695"/>
      <c r="TU34" s="3695"/>
      <c r="TV34" s="3695"/>
      <c r="TW34" s="3695"/>
      <c r="TX34" s="3695"/>
      <c r="TY34" s="3695"/>
      <c r="TZ34" s="3695"/>
      <c r="UA34" s="3695"/>
      <c r="UB34" s="3695"/>
      <c r="UC34" s="3695"/>
      <c r="UD34" s="3695"/>
    </row>
    <row r="35" spans="1:550" ht="15" customHeight="1" x14ac:dyDescent="0.25">
      <c r="A35" s="3742"/>
      <c r="B35" s="3751"/>
      <c r="C35" s="1794">
        <v>10</v>
      </c>
      <c r="D35" s="3363"/>
      <c r="E35" s="2790"/>
      <c r="F35" s="2189"/>
      <c r="G35" s="1801" t="e">
        <f t="shared" si="67"/>
        <v>#DIV/0!</v>
      </c>
      <c r="H35" s="2701"/>
      <c r="I35" s="2190"/>
      <c r="J35" s="1808" t="e">
        <f t="shared" si="68"/>
        <v>#DIV/0!</v>
      </c>
      <c r="K35" s="2191"/>
      <c r="L35" s="1915"/>
      <c r="M35" s="1800" t="e">
        <f t="shared" si="72"/>
        <v>#DIV/0!</v>
      </c>
      <c r="N35" s="2192">
        <f t="shared" si="65"/>
        <v>0</v>
      </c>
      <c r="O35" s="2028">
        <f t="shared" si="73"/>
        <v>0</v>
      </c>
      <c r="P35" s="2444"/>
      <c r="Q35" s="2194"/>
      <c r="R35" s="2194"/>
      <c r="S35" s="2194"/>
      <c r="T35" s="2194"/>
      <c r="U35" s="2193"/>
      <c r="V35" s="3383">
        <f t="shared" si="0"/>
        <v>0</v>
      </c>
      <c r="W35" s="2549"/>
      <c r="X35" s="2953"/>
      <c r="Y35" s="3017"/>
      <c r="Z35" s="2220">
        <f>N35*5808*0.25</f>
        <v>0</v>
      </c>
      <c r="AA35" s="1905">
        <v>0</v>
      </c>
      <c r="AB35" s="1905">
        <v>0</v>
      </c>
      <c r="AC35" s="3032">
        <f t="shared" si="70"/>
        <v>0</v>
      </c>
      <c r="AD35" s="1908">
        <v>0</v>
      </c>
      <c r="AE35" s="2735">
        <v>0</v>
      </c>
      <c r="AF35" s="2020">
        <f t="shared" si="17"/>
        <v>0</v>
      </c>
      <c r="AG35" s="1840">
        <v>0</v>
      </c>
      <c r="AH35" s="1942">
        <f t="shared" si="38"/>
        <v>0</v>
      </c>
      <c r="AI35" s="2635">
        <f t="shared" si="66"/>
        <v>0</v>
      </c>
      <c r="AJ35" s="3039">
        <v>0</v>
      </c>
      <c r="AK35" s="3040">
        <v>0</v>
      </c>
      <c r="AL35" s="2692">
        <f t="shared" si="58"/>
        <v>0</v>
      </c>
      <c r="AM35" s="2257">
        <v>0</v>
      </c>
      <c r="AN35" s="2262">
        <v>0</v>
      </c>
      <c r="AO35" s="2262">
        <v>0</v>
      </c>
      <c r="AP35" s="2262"/>
      <c r="AQ35" s="2277">
        <f t="shared" si="59"/>
        <v>0</v>
      </c>
      <c r="AR35" s="2724">
        <v>0</v>
      </c>
      <c r="AS35" s="2254">
        <v>0</v>
      </c>
      <c r="AT35" s="2265">
        <v>0</v>
      </c>
      <c r="AU35" s="2255">
        <f t="shared" si="50"/>
        <v>0</v>
      </c>
      <c r="AV35" s="2934">
        <v>0</v>
      </c>
      <c r="AW35" s="2484">
        <f t="shared" si="71"/>
        <v>0</v>
      </c>
      <c r="AX35" s="2849">
        <f t="shared" si="60"/>
        <v>0</v>
      </c>
      <c r="AY35" s="2853">
        <f t="shared" si="61"/>
        <v>0</v>
      </c>
      <c r="AZ35" s="2153">
        <f t="shared" si="62"/>
        <v>0</v>
      </c>
      <c r="BA35" s="2153">
        <f t="shared" si="63"/>
        <v>0</v>
      </c>
      <c r="BB35" s="2153">
        <f t="shared" si="51"/>
        <v>0</v>
      </c>
      <c r="BC35" s="2153">
        <f t="shared" si="64"/>
        <v>0</v>
      </c>
      <c r="BD35" s="2168">
        <f t="shared" si="52"/>
        <v>0</v>
      </c>
      <c r="BE35" s="2891">
        <f t="shared" si="53"/>
        <v>0</v>
      </c>
      <c r="BF35" s="2892">
        <f t="shared" si="54"/>
        <v>0</v>
      </c>
      <c r="BG35" s="2936">
        <f t="shared" si="7"/>
        <v>0</v>
      </c>
      <c r="BH35" s="2775">
        <f t="shared" si="55"/>
        <v>0</v>
      </c>
      <c r="BI35" s="1983"/>
      <c r="BJ35" s="1983"/>
      <c r="BK35" s="1983"/>
      <c r="BL35" s="1983"/>
      <c r="BM35" s="1983"/>
      <c r="BN35" s="1983"/>
      <c r="BO35" s="1983"/>
      <c r="BP35" s="1983"/>
      <c r="BQ35" s="1983"/>
      <c r="BR35" s="1983"/>
      <c r="BS35" s="1983"/>
      <c r="BT35" s="1983"/>
      <c r="BU35" s="1983"/>
      <c r="BV35" s="1983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695"/>
      <c r="TK35" s="3695"/>
      <c r="TL35" s="3695"/>
      <c r="TM35" s="3695"/>
      <c r="TN35" s="3695"/>
      <c r="TO35" s="3695"/>
      <c r="TP35" s="3695"/>
      <c r="TQ35" s="3695"/>
      <c r="TR35" s="3695"/>
      <c r="TS35" s="3695"/>
      <c r="TT35" s="3695"/>
      <c r="TU35" s="3695"/>
      <c r="TV35" s="3695"/>
      <c r="TW35" s="3695"/>
      <c r="TX35" s="3695"/>
      <c r="TY35" s="3695"/>
      <c r="TZ35" s="3695"/>
      <c r="UA35" s="3695"/>
      <c r="UB35" s="3695"/>
      <c r="UC35" s="3695"/>
      <c r="UD35" s="3695"/>
    </row>
    <row r="36" spans="1:550" s="1144" customFormat="1" ht="15" customHeight="1" x14ac:dyDescent="0.2">
      <c r="A36" s="3742"/>
      <c r="B36" s="3752"/>
      <c r="C36" s="2160"/>
      <c r="D36" s="3143" t="s">
        <v>581</v>
      </c>
      <c r="E36" s="2403">
        <f>+E26+E27+E28+E29+E30+E31+E32+E33+E34+E35</f>
        <v>0</v>
      </c>
      <c r="F36" s="1916">
        <f>+F26+F27+F28+F29+F30+F31+F32+F33+F34+F35</f>
        <v>0</v>
      </c>
      <c r="G36" s="2225" t="e">
        <f>F36/E36</f>
        <v>#DIV/0!</v>
      </c>
      <c r="H36" s="2224">
        <f>SUM(H26:H35)</f>
        <v>17</v>
      </c>
      <c r="I36" s="1916">
        <f>SUM(I26:I35)</f>
        <v>229.03000000000003</v>
      </c>
      <c r="J36" s="1916">
        <f>I36/H36</f>
        <v>13.472352941176473</v>
      </c>
      <c r="K36" s="2224">
        <f>K31</f>
        <v>0</v>
      </c>
      <c r="L36" s="1916">
        <f>SUM(L26:L35)</f>
        <v>0</v>
      </c>
      <c r="M36" s="1916" t="e">
        <f>L36/K36</f>
        <v>#DIV/0!</v>
      </c>
      <c r="N36" s="1916">
        <f>N26+N27+N28+N29+N30+N31+N32+N33+N35</f>
        <v>229.03000000000003</v>
      </c>
      <c r="O36" s="2251">
        <f>O26+O27+O28+O29+O30+O31+O32+O33+O35</f>
        <v>229.03000000000003</v>
      </c>
      <c r="P36" s="1916">
        <f t="shared" ref="P36:T36" si="74">SUM(P26:P35)</f>
        <v>0</v>
      </c>
      <c r="Q36" s="1916">
        <f t="shared" si="74"/>
        <v>0</v>
      </c>
      <c r="R36" s="1916">
        <f t="shared" si="74"/>
        <v>1544306.3800000001</v>
      </c>
      <c r="S36" s="1916">
        <f t="shared" si="74"/>
        <v>0</v>
      </c>
      <c r="T36" s="1916">
        <f t="shared" si="74"/>
        <v>0</v>
      </c>
      <c r="U36" s="1916">
        <f>SUM(U26:U35)</f>
        <v>341271.27999999997</v>
      </c>
      <c r="V36" s="2251">
        <f>SUM(V26:V35)</f>
        <v>1885577.6600000001</v>
      </c>
      <c r="W36" s="1916"/>
      <c r="X36" s="1916"/>
      <c r="Y36" s="1916"/>
      <c r="Z36" s="1916">
        <f>Z26+Z27+Z28+Z29+Z30+Z31+Z32+Z33+Z35</f>
        <v>700705.34</v>
      </c>
      <c r="AA36" s="3302">
        <f t="shared" ref="AA36:AE36" si="75">SUM(AA26:AA35)</f>
        <v>0</v>
      </c>
      <c r="AB36" s="1916">
        <f t="shared" si="75"/>
        <v>0</v>
      </c>
      <c r="AC36" s="1916">
        <f>SUM(AC26:AC35)</f>
        <v>0</v>
      </c>
      <c r="AD36" s="1916">
        <f>SUM(AD26:AD35)</f>
        <v>0</v>
      </c>
      <c r="AE36" s="1916">
        <f t="shared" si="75"/>
        <v>0</v>
      </c>
      <c r="AF36" s="1916">
        <f t="shared" ref="AF36:AF41" si="76">AD36+AE36</f>
        <v>0</v>
      </c>
      <c r="AG36" s="1916">
        <f>SUM(AG26:AG35)</f>
        <v>0</v>
      </c>
      <c r="AH36" s="1916">
        <f>SUM(AH26:AH35)</f>
        <v>0</v>
      </c>
      <c r="AI36" s="2251">
        <f>AG36+AH36</f>
        <v>0</v>
      </c>
      <c r="AJ36" s="1916">
        <f>SUM(AJ26:AJ35)</f>
        <v>0</v>
      </c>
      <c r="AK36" s="1916">
        <f>SUM(AK26:AK35)</f>
        <v>0</v>
      </c>
      <c r="AL36" s="1916">
        <f>AJ36+AK36</f>
        <v>0</v>
      </c>
      <c r="AM36" s="1916">
        <f>AM26+AM27+AM28+AM29+AM30+AM31+AM32+AM33+AM34+AM35</f>
        <v>0</v>
      </c>
      <c r="AN36" s="1916">
        <f>AN26+AN27+AN28+AN29+AN30+AN31+AN32+AN33+AN34+AN35</f>
        <v>0</v>
      </c>
      <c r="AO36" s="1916">
        <f>AO26+AO27+AO28+AO29+AO30+AO31+AO32+AO33+AO34+AO35</f>
        <v>0</v>
      </c>
      <c r="AP36" s="1916"/>
      <c r="AQ36" s="2947">
        <f>+AM36+AN36</f>
        <v>0</v>
      </c>
      <c r="AR36" s="1916">
        <f>SUM(AR26:AR35)</f>
        <v>0</v>
      </c>
      <c r="AS36" s="1916">
        <f>AS26+AS27+AS28+AS29+AS30+AS31+AS32+AS33+AS34+AS35</f>
        <v>0</v>
      </c>
      <c r="AT36" s="1916">
        <f t="shared" ref="AT36" si="77">AT26+AT27+AT28+AT29+AT30+AT31+AT32+AT33+AT34+AT35</f>
        <v>0</v>
      </c>
      <c r="AU36" s="2251">
        <f t="shared" si="50"/>
        <v>0</v>
      </c>
      <c r="AV36" s="2274">
        <f>SUM(AV26:AV35)</f>
        <v>700705.34</v>
      </c>
      <c r="AW36" s="2274">
        <f>SUM(AW26:AW35)</f>
        <v>700705.34</v>
      </c>
      <c r="AX36" s="2274">
        <f>AV36-AW36</f>
        <v>0</v>
      </c>
      <c r="AY36" s="2274">
        <f>SUM(AY26:AY35)</f>
        <v>1544306.3800000001</v>
      </c>
      <c r="AZ36" s="2274">
        <f>SUM(AZ26:AZ35)</f>
        <v>341271.27999999997</v>
      </c>
      <c r="BA36" s="2274">
        <f t="shared" ref="BA36:BB36" si="78">SUM(BA26:BA35)</f>
        <v>0</v>
      </c>
      <c r="BB36" s="2274">
        <f t="shared" si="78"/>
        <v>1544306.3800000001</v>
      </c>
      <c r="BC36" s="2274">
        <f>AY36+AZ36</f>
        <v>1885577.6600000001</v>
      </c>
      <c r="BD36" s="2274">
        <f>SUM(BD26:BD35)</f>
        <v>0</v>
      </c>
      <c r="BE36" s="2274">
        <f>SUM(BE26:BE35)</f>
        <v>0</v>
      </c>
      <c r="BF36" s="2274">
        <f t="shared" ref="BF36" si="79">BD36+BE36</f>
        <v>0</v>
      </c>
      <c r="BG36" s="2846">
        <f t="shared" si="7"/>
        <v>-1544306.3800000001</v>
      </c>
      <c r="BH36" s="3005">
        <f t="shared" si="55"/>
        <v>-1885577.6600000001</v>
      </c>
      <c r="BI36" s="3366"/>
      <c r="BJ36" s="3367"/>
      <c r="BK36" s="3367"/>
      <c r="BL36" s="1983"/>
      <c r="BM36" s="1983"/>
      <c r="BN36" s="1983"/>
      <c r="BO36" s="1983"/>
      <c r="BP36" s="1983"/>
      <c r="BQ36" s="2039"/>
      <c r="BR36" s="1983"/>
      <c r="BS36" s="1983"/>
      <c r="BT36" s="1983"/>
      <c r="BU36" s="1983"/>
      <c r="BV36" s="1983"/>
      <c r="BW36" s="2121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81"/>
      <c r="TJ36" s="3695"/>
      <c r="TK36" s="3695"/>
      <c r="TL36" s="3695"/>
      <c r="TM36" s="3695"/>
      <c r="TN36" s="3695"/>
      <c r="TO36" s="3695"/>
      <c r="TP36" s="3695"/>
      <c r="TQ36" s="3695"/>
      <c r="TR36" s="3695"/>
      <c r="TS36" s="3695"/>
      <c r="TT36" s="3695"/>
      <c r="TU36" s="3695"/>
      <c r="TV36" s="3695"/>
      <c r="TW36" s="3695"/>
      <c r="TX36" s="3695"/>
      <c r="TY36" s="3695"/>
      <c r="TZ36" s="3695"/>
      <c r="UA36" s="3695"/>
      <c r="UB36" s="3695"/>
      <c r="UC36" s="3695"/>
      <c r="UD36" s="3695"/>
    </row>
    <row r="37" spans="1:550" s="1144" customFormat="1" ht="15" customHeight="1" x14ac:dyDescent="0.25">
      <c r="A37" s="3742"/>
      <c r="B37" s="3756" t="s">
        <v>597</v>
      </c>
      <c r="C37" s="2161" t="s">
        <v>552</v>
      </c>
      <c r="D37" s="2201"/>
      <c r="E37" s="2791"/>
      <c r="F37" s="2170"/>
      <c r="G37" s="2171" t="e">
        <f>F37/E37</f>
        <v>#DIV/0!</v>
      </c>
      <c r="H37" s="2702"/>
      <c r="I37" s="2165"/>
      <c r="J37" s="2165" t="e">
        <f t="shared" si="68"/>
        <v>#DIV/0!</v>
      </c>
      <c r="K37" s="2166"/>
      <c r="L37" s="2165"/>
      <c r="M37" s="2213" t="e">
        <f t="shared" si="72"/>
        <v>#DIV/0!</v>
      </c>
      <c r="N37" s="2172">
        <f t="shared" ref="N37:N38" si="80">L37+I37+F37</f>
        <v>0</v>
      </c>
      <c r="O37" s="2028">
        <f t="shared" ref="O37:O38" si="81">F37+I37</f>
        <v>0</v>
      </c>
      <c r="P37" s="2172"/>
      <c r="Q37" s="2165"/>
      <c r="R37" s="2170"/>
      <c r="S37" s="2165"/>
      <c r="T37" s="2165"/>
      <c r="U37" s="2172"/>
      <c r="V37" s="3303">
        <f t="shared" si="0"/>
        <v>0</v>
      </c>
      <c r="W37" s="2443"/>
      <c r="X37" s="1897"/>
      <c r="Y37" s="2522"/>
      <c r="Z37" s="2503">
        <f>N37*0.25*5808</f>
        <v>0</v>
      </c>
      <c r="AA37" s="1905">
        <v>0</v>
      </c>
      <c r="AB37" s="1905">
        <v>0</v>
      </c>
      <c r="AC37" s="2593">
        <f t="shared" ref="AC37:AC38" si="82">AA37-AB37</f>
        <v>0</v>
      </c>
      <c r="AD37" s="1908">
        <v>0</v>
      </c>
      <c r="AE37" s="1904">
        <v>0</v>
      </c>
      <c r="AF37" s="2132">
        <f t="shared" si="76"/>
        <v>0</v>
      </c>
      <c r="AG37" s="1905">
        <v>0</v>
      </c>
      <c r="AH37" s="1875">
        <f t="shared" si="38"/>
        <v>0</v>
      </c>
      <c r="AI37" s="2608">
        <f t="shared" si="66"/>
        <v>0</v>
      </c>
      <c r="AJ37" s="3041">
        <v>0</v>
      </c>
      <c r="AK37" s="3041">
        <v>0</v>
      </c>
      <c r="AL37" s="2739">
        <f t="shared" ref="AL37:AL38" si="83">AJ37+AK37</f>
        <v>0</v>
      </c>
      <c r="AM37" s="2257">
        <v>0</v>
      </c>
      <c r="AN37" s="2262">
        <v>0</v>
      </c>
      <c r="AO37" s="2262">
        <v>0</v>
      </c>
      <c r="AP37" s="2262"/>
      <c r="AQ37" s="2253">
        <f>AM37+AN37</f>
        <v>0</v>
      </c>
      <c r="AR37" s="2210"/>
      <c r="AS37" s="2254">
        <v>0</v>
      </c>
      <c r="AT37" s="2273">
        <v>0</v>
      </c>
      <c r="AU37" s="2255">
        <f t="shared" si="50"/>
        <v>0</v>
      </c>
      <c r="AV37" s="2899">
        <v>0</v>
      </c>
      <c r="AW37" s="2484">
        <f>AB37+AK37</f>
        <v>0</v>
      </c>
      <c r="AX37" s="2849">
        <f>AV37-AW37</f>
        <v>0</v>
      </c>
      <c r="AY37" s="2900">
        <f>AD37+AM37</f>
        <v>0</v>
      </c>
      <c r="AZ37" s="2153">
        <f t="shared" ref="AZ37:AZ38" si="84">AE37+AO37</f>
        <v>0</v>
      </c>
      <c r="BA37" s="2153">
        <f>AY37-AZ37</f>
        <v>0</v>
      </c>
      <c r="BB37" s="2153">
        <f t="shared" ref="BB37:BB38" si="85">AY37+BA37</f>
        <v>0</v>
      </c>
      <c r="BC37" s="2153">
        <f t="shared" ref="BC37:BC38" si="86">AY37+AZ37</f>
        <v>0</v>
      </c>
      <c r="BD37" s="2168">
        <f>AG37+AS37</f>
        <v>0</v>
      </c>
      <c r="BE37" s="2891">
        <f>AH37+AT37</f>
        <v>0</v>
      </c>
      <c r="BF37" s="2892">
        <f t="shared" ref="BF37:BF38" si="87">BD37+BE37</f>
        <v>0</v>
      </c>
      <c r="BG37" s="2937">
        <f t="shared" si="7"/>
        <v>0</v>
      </c>
      <c r="BH37" s="2938">
        <f t="shared" si="55"/>
        <v>0</v>
      </c>
      <c r="BI37" s="3366"/>
      <c r="BJ37" s="3367"/>
      <c r="BK37" s="3367"/>
      <c r="BL37" s="1983"/>
      <c r="BM37" s="1983"/>
      <c r="BN37" s="1983"/>
      <c r="BO37" s="1983"/>
      <c r="BP37" s="1983"/>
      <c r="BQ37" s="2039"/>
      <c r="BR37" s="1983"/>
      <c r="BS37" s="1983"/>
      <c r="BT37" s="1983"/>
      <c r="BU37" s="1983"/>
      <c r="BV37" s="1983"/>
      <c r="BW37" s="2157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81"/>
      <c r="TJ37" s="3695"/>
      <c r="TK37" s="3695"/>
      <c r="TL37" s="3695"/>
      <c r="TM37" s="3695"/>
      <c r="TN37" s="3695"/>
      <c r="TO37" s="3695"/>
      <c r="TP37" s="3695"/>
      <c r="TQ37" s="3695"/>
      <c r="TR37" s="3695"/>
      <c r="TS37" s="3695"/>
      <c r="TT37" s="3695"/>
      <c r="TU37" s="3695"/>
      <c r="TV37" s="3695"/>
      <c r="TW37" s="3695"/>
      <c r="TX37" s="3695"/>
      <c r="TY37" s="3695"/>
      <c r="TZ37" s="3695"/>
      <c r="UA37" s="3695"/>
      <c r="UB37" s="3695"/>
      <c r="UC37" s="3695"/>
      <c r="UD37" s="3695"/>
    </row>
    <row r="38" spans="1:550" s="1144" customFormat="1" ht="15" customHeight="1" x14ac:dyDescent="0.25">
      <c r="A38" s="3742"/>
      <c r="B38" s="3757"/>
      <c r="C38" s="2162" t="s">
        <v>586</v>
      </c>
      <c r="D38" s="2163"/>
      <c r="E38" s="2875"/>
      <c r="F38" s="2876"/>
      <c r="G38" s="2877">
        <v>0</v>
      </c>
      <c r="H38" s="2878"/>
      <c r="I38" s="2876"/>
      <c r="J38" s="2876" t="e">
        <f t="shared" si="68"/>
        <v>#DIV/0!</v>
      </c>
      <c r="K38" s="2879"/>
      <c r="L38" s="2880"/>
      <c r="M38" s="2880" t="e">
        <f t="shared" si="72"/>
        <v>#DIV/0!</v>
      </c>
      <c r="N38" s="2445">
        <f t="shared" si="80"/>
        <v>0</v>
      </c>
      <c r="O38" s="2028">
        <f t="shared" si="81"/>
        <v>0</v>
      </c>
      <c r="P38" s="2445"/>
      <c r="Q38" s="2881"/>
      <c r="R38" s="2882"/>
      <c r="S38" s="2881"/>
      <c r="T38" s="2881"/>
      <c r="U38" s="2883"/>
      <c r="V38" s="2884">
        <f t="shared" si="0"/>
        <v>0</v>
      </c>
      <c r="W38" s="2885"/>
      <c r="X38" s="2968"/>
      <c r="Y38" s="2886"/>
      <c r="Z38" s="2887">
        <f>N38*0.35*5808</f>
        <v>0</v>
      </c>
      <c r="AA38" s="1905">
        <v>0</v>
      </c>
      <c r="AB38" s="1905">
        <v>0</v>
      </c>
      <c r="AC38" s="2595">
        <f t="shared" si="82"/>
        <v>0</v>
      </c>
      <c r="AD38" s="1908">
        <v>0</v>
      </c>
      <c r="AE38" s="1904">
        <v>0</v>
      </c>
      <c r="AF38" s="2888">
        <f t="shared" si="76"/>
        <v>0</v>
      </c>
      <c r="AG38" s="1905">
        <v>0</v>
      </c>
      <c r="AH38" s="2247">
        <f t="shared" si="38"/>
        <v>0</v>
      </c>
      <c r="AI38" s="2889">
        <f t="shared" si="66"/>
        <v>0</v>
      </c>
      <c r="AJ38" s="3042">
        <v>0</v>
      </c>
      <c r="AK38" s="3042">
        <v>0</v>
      </c>
      <c r="AL38" s="2890">
        <f t="shared" si="83"/>
        <v>0</v>
      </c>
      <c r="AM38" s="2258">
        <v>0</v>
      </c>
      <c r="AN38" s="2262">
        <v>0</v>
      </c>
      <c r="AO38" s="2262">
        <v>0</v>
      </c>
      <c r="AP38" s="2262"/>
      <c r="AQ38" s="2253">
        <f>AM38+AN38</f>
        <v>0</v>
      </c>
      <c r="AR38" s="2210"/>
      <c r="AS38" s="2254">
        <v>0</v>
      </c>
      <c r="AT38" s="2254">
        <v>0</v>
      </c>
      <c r="AU38" s="2255">
        <f t="shared" si="50"/>
        <v>0</v>
      </c>
      <c r="AV38" s="2934">
        <v>0</v>
      </c>
      <c r="AW38" s="2486">
        <v>0</v>
      </c>
      <c r="AX38" s="2849">
        <v>0</v>
      </c>
      <c r="AY38" s="2852">
        <f>AD38+AM38</f>
        <v>0</v>
      </c>
      <c r="AZ38" s="2183">
        <f t="shared" si="84"/>
        <v>0</v>
      </c>
      <c r="BA38" s="2183">
        <f>AY38-AZ38</f>
        <v>0</v>
      </c>
      <c r="BB38" s="2183">
        <f t="shared" si="85"/>
        <v>0</v>
      </c>
      <c r="BC38" s="2183">
        <f t="shared" si="86"/>
        <v>0</v>
      </c>
      <c r="BD38" s="2168">
        <f>AG38+AS38</f>
        <v>0</v>
      </c>
      <c r="BE38" s="2891">
        <f>AH38+AT38</f>
        <v>0</v>
      </c>
      <c r="BF38" s="2892">
        <f t="shared" si="87"/>
        <v>0</v>
      </c>
      <c r="BG38" s="2939">
        <f t="shared" si="7"/>
        <v>0</v>
      </c>
      <c r="BH38" s="2938">
        <f t="shared" si="55"/>
        <v>0</v>
      </c>
      <c r="BI38" s="3366"/>
      <c r="BJ38" s="3367"/>
      <c r="BK38" s="3367"/>
      <c r="BL38" s="1983"/>
      <c r="BM38" s="1983"/>
      <c r="BN38" s="1983"/>
      <c r="BO38" s="1983"/>
      <c r="BP38" s="1983"/>
      <c r="BQ38" s="2039"/>
      <c r="BR38" s="1983"/>
      <c r="BS38" s="1983"/>
      <c r="BT38" s="1983"/>
      <c r="BU38" s="1983"/>
      <c r="BV38" s="1983"/>
      <c r="BW38" s="2157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81"/>
      <c r="TJ38" s="3695"/>
      <c r="TK38" s="3695"/>
      <c r="TL38" s="3695"/>
      <c r="TM38" s="3695"/>
      <c r="TN38" s="3695"/>
      <c r="TO38" s="3695"/>
      <c r="TP38" s="3695"/>
      <c r="TQ38" s="3695"/>
      <c r="TR38" s="3695"/>
      <c r="TS38" s="3695"/>
      <c r="TT38" s="3695"/>
      <c r="TU38" s="3695"/>
      <c r="TV38" s="3695"/>
      <c r="TW38" s="3695"/>
      <c r="TX38" s="3695"/>
      <c r="TY38" s="3695"/>
      <c r="TZ38" s="3695"/>
      <c r="UA38" s="3695"/>
      <c r="UB38" s="3695"/>
      <c r="UC38" s="3695"/>
      <c r="UD38" s="3695"/>
    </row>
    <row r="39" spans="1:550" s="1144" customFormat="1" ht="15" customHeight="1" x14ac:dyDescent="0.2">
      <c r="A39" s="3742"/>
      <c r="B39" s="3758"/>
      <c r="C39" s="2160"/>
      <c r="D39" s="3143" t="s">
        <v>585</v>
      </c>
      <c r="E39" s="2403">
        <f>SUM(E37:E38)</f>
        <v>0</v>
      </c>
      <c r="F39" s="1916">
        <f>F37+F38</f>
        <v>0</v>
      </c>
      <c r="G39" s="2225" t="e">
        <f>G37+G38</f>
        <v>#DIV/0!</v>
      </c>
      <c r="H39" s="2224">
        <f>H37+H38</f>
        <v>0</v>
      </c>
      <c r="I39" s="1916">
        <f>I37+I38</f>
        <v>0</v>
      </c>
      <c r="J39" s="1916" t="e">
        <f t="shared" si="68"/>
        <v>#DIV/0!</v>
      </c>
      <c r="K39" s="2224">
        <f>SUM(K37:K38)</f>
        <v>0</v>
      </c>
      <c r="L39" s="1916">
        <f>SUM(L37:L38)</f>
        <v>0</v>
      </c>
      <c r="M39" s="1916" t="e">
        <f t="shared" si="72"/>
        <v>#DIV/0!</v>
      </c>
      <c r="N39" s="1916">
        <f>N37+N38</f>
        <v>0</v>
      </c>
      <c r="O39" s="2251">
        <f>SUM(O37:O38)</f>
        <v>0</v>
      </c>
      <c r="P39" s="1916">
        <f>SUM(P37:P38)</f>
        <v>0</v>
      </c>
      <c r="Q39" s="1916"/>
      <c r="R39" s="1916">
        <f>R37+R38</f>
        <v>0</v>
      </c>
      <c r="S39" s="1916">
        <f>SUM(S37:S38)</f>
        <v>0</v>
      </c>
      <c r="T39" s="1916">
        <f>SUM(T37:T38)</f>
        <v>0</v>
      </c>
      <c r="U39" s="1916">
        <f>U37+U38</f>
        <v>0</v>
      </c>
      <c r="V39" s="1916">
        <f>SUM(V37:V38)</f>
        <v>0</v>
      </c>
      <c r="W39" s="1916"/>
      <c r="X39" s="1916"/>
      <c r="Y39" s="1916"/>
      <c r="Z39" s="3302">
        <f>Z37+Z38</f>
        <v>0</v>
      </c>
      <c r="AA39" s="3302">
        <f>SUM(AA37:AA38)</f>
        <v>0</v>
      </c>
      <c r="AB39" s="1916">
        <f>SUM(AB37:AB38)</f>
        <v>0</v>
      </c>
      <c r="AC39" s="1916">
        <f>SUM(AC37:AC38)</f>
        <v>0</v>
      </c>
      <c r="AD39" s="1916">
        <f>SUM(AD37:AD38)</f>
        <v>0</v>
      </c>
      <c r="AE39" s="1916">
        <f>AE37+AE38</f>
        <v>0</v>
      </c>
      <c r="AF39" s="1916">
        <f t="shared" si="76"/>
        <v>0</v>
      </c>
      <c r="AG39" s="1916">
        <f>SUM(AG37:AG38)</f>
        <v>0</v>
      </c>
      <c r="AH39" s="1916">
        <v>0</v>
      </c>
      <c r="AI39" s="2251">
        <f>AG39+AH39</f>
        <v>0</v>
      </c>
      <c r="AJ39" s="1916">
        <f>SUM(AJ37:AJ38)</f>
        <v>0</v>
      </c>
      <c r="AK39" s="1916">
        <f>SUM(AK37:AK38)</f>
        <v>0</v>
      </c>
      <c r="AL39" s="1916">
        <f>AJ39+AK39</f>
        <v>0</v>
      </c>
      <c r="AM39" s="1916">
        <f>SUM(AM37:AM38)</f>
        <v>0</v>
      </c>
      <c r="AN39" s="1916">
        <f t="shared" ref="AN39:BH39" si="88">SUM(AN37:AN38)</f>
        <v>0</v>
      </c>
      <c r="AO39" s="1916">
        <f t="shared" si="88"/>
        <v>0</v>
      </c>
      <c r="AP39" s="1916"/>
      <c r="AQ39" s="1916">
        <f t="shared" si="88"/>
        <v>0</v>
      </c>
      <c r="AR39" s="1916">
        <f t="shared" si="88"/>
        <v>0</v>
      </c>
      <c r="AS39" s="1916">
        <f t="shared" si="88"/>
        <v>0</v>
      </c>
      <c r="AT39" s="1916">
        <f t="shared" si="88"/>
        <v>0</v>
      </c>
      <c r="AU39" s="2251">
        <f t="shared" si="88"/>
        <v>0</v>
      </c>
      <c r="AV39" s="2274">
        <f>SUM(AV37:AV38)</f>
        <v>0</v>
      </c>
      <c r="AW39" s="2274">
        <f>SUM(AW37:AW38)</f>
        <v>0</v>
      </c>
      <c r="AX39" s="2274">
        <f>SUM(AX37:AX38)</f>
        <v>0</v>
      </c>
      <c r="AY39" s="2274">
        <f t="shared" si="88"/>
        <v>0</v>
      </c>
      <c r="AZ39" s="2274">
        <f t="shared" si="88"/>
        <v>0</v>
      </c>
      <c r="BA39" s="2274">
        <f t="shared" si="88"/>
        <v>0</v>
      </c>
      <c r="BB39" s="2274">
        <f t="shared" si="88"/>
        <v>0</v>
      </c>
      <c r="BC39" s="2274">
        <f t="shared" si="88"/>
        <v>0</v>
      </c>
      <c r="BD39" s="2274">
        <f t="shared" si="88"/>
        <v>0</v>
      </c>
      <c r="BE39" s="2274">
        <f t="shared" si="88"/>
        <v>0</v>
      </c>
      <c r="BF39" s="2274">
        <f t="shared" si="88"/>
        <v>0</v>
      </c>
      <c r="BG39" s="2846">
        <f t="shared" si="7"/>
        <v>0</v>
      </c>
      <c r="BH39" s="3005">
        <f t="shared" si="88"/>
        <v>0</v>
      </c>
      <c r="BI39" s="3366"/>
      <c r="BJ39" s="3367"/>
      <c r="BK39" s="3367"/>
      <c r="BL39" s="1983"/>
      <c r="BM39" s="1983"/>
      <c r="BN39" s="1983"/>
      <c r="BO39" s="1983"/>
      <c r="BP39" s="1983"/>
      <c r="BQ39" s="2039"/>
      <c r="BR39" s="1983"/>
      <c r="BS39" s="1983"/>
      <c r="BT39" s="1983"/>
      <c r="BU39" s="1983"/>
      <c r="BV39" s="1983"/>
      <c r="BW39" s="2157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81"/>
      <c r="TJ39" s="3695"/>
      <c r="TK39" s="3695"/>
      <c r="TL39" s="3695"/>
      <c r="TM39" s="3695"/>
      <c r="TN39" s="3695"/>
      <c r="TO39" s="3695"/>
      <c r="TP39" s="3695"/>
      <c r="TQ39" s="3695"/>
      <c r="TR39" s="3695"/>
      <c r="TS39" s="3695"/>
      <c r="TT39" s="3695"/>
      <c r="TU39" s="3695"/>
      <c r="TV39" s="3695"/>
      <c r="TW39" s="3695"/>
      <c r="TX39" s="3695"/>
      <c r="TY39" s="3695"/>
      <c r="TZ39" s="3695"/>
      <c r="UA39" s="3695"/>
      <c r="UB39" s="3695"/>
      <c r="UC39" s="3695"/>
      <c r="UD39" s="3695"/>
    </row>
    <row r="40" spans="1:550" ht="15" customHeight="1" x14ac:dyDescent="0.25">
      <c r="A40" s="3742"/>
      <c r="B40" s="3756" t="s">
        <v>687</v>
      </c>
      <c r="C40" s="1914">
        <v>1</v>
      </c>
      <c r="D40" s="3389"/>
      <c r="E40" s="1991"/>
      <c r="F40" s="1863"/>
      <c r="G40" s="1899" t="e">
        <f t="shared" ref="G40:G41" si="89">F40/E40</f>
        <v>#DIV/0!</v>
      </c>
      <c r="H40" s="2871"/>
      <c r="I40" s="1863"/>
      <c r="J40" s="1863" t="e">
        <f t="shared" si="68"/>
        <v>#DIV/0!</v>
      </c>
      <c r="K40" s="1900"/>
      <c r="L40" s="1863"/>
      <c r="M40" s="1863" t="e">
        <f t="shared" ref="M40:M65" si="90">L40/K40</f>
        <v>#DIV/0!</v>
      </c>
      <c r="N40" s="1863">
        <f t="shared" ref="N40:N41" si="91">L40+I40+F40</f>
        <v>0</v>
      </c>
      <c r="O40" s="2872">
        <f>I40+F40</f>
        <v>0</v>
      </c>
      <c r="P40" s="1862"/>
      <c r="Q40" s="1862"/>
      <c r="R40" s="1863"/>
      <c r="S40" s="1863"/>
      <c r="T40" s="1863"/>
      <c r="U40" s="1863"/>
      <c r="V40" s="1901">
        <f>U40+R40+Q40+P40+S40+T40</f>
        <v>0</v>
      </c>
      <c r="W40" s="2971"/>
      <c r="X40" s="2973"/>
      <c r="Y40" s="2873"/>
      <c r="Z40" s="2506">
        <f>N40*0.35*6000</f>
        <v>0</v>
      </c>
      <c r="AA40" s="1905">
        <v>0</v>
      </c>
      <c r="AB40" s="1905">
        <v>0</v>
      </c>
      <c r="AC40" s="2647">
        <f t="shared" ref="AC40" si="92">AA40-AB40</f>
        <v>0</v>
      </c>
      <c r="AD40" s="1908">
        <v>0</v>
      </c>
      <c r="AE40" s="1904">
        <v>0</v>
      </c>
      <c r="AF40" s="2184">
        <f t="shared" si="76"/>
        <v>0</v>
      </c>
      <c r="AG40" s="1905">
        <v>0</v>
      </c>
      <c r="AH40" s="1864">
        <v>0</v>
      </c>
      <c r="AI40" s="2638">
        <f t="shared" ref="AI40:AI41" si="93">AG40+AH40</f>
        <v>0</v>
      </c>
      <c r="AJ40" s="2745">
        <v>0</v>
      </c>
      <c r="AK40" s="2874">
        <v>0</v>
      </c>
      <c r="AL40" s="3060">
        <f t="shared" ref="AL40:AL41" si="94">AJ40+AK40</f>
        <v>0</v>
      </c>
      <c r="AM40" s="2283">
        <v>0</v>
      </c>
      <c r="AN40" s="2262">
        <v>0</v>
      </c>
      <c r="AO40" s="2980">
        <v>0</v>
      </c>
      <c r="AP40" s="2980"/>
      <c r="AQ40" s="2981">
        <f>AM40+AN40</f>
        <v>0</v>
      </c>
      <c r="AR40" s="2982">
        <v>0</v>
      </c>
      <c r="AS40" s="2273">
        <v>0</v>
      </c>
      <c r="AT40" s="2273">
        <v>0</v>
      </c>
      <c r="AU40" s="2983">
        <f>AS40+AT40</f>
        <v>0</v>
      </c>
      <c r="AV40" s="3360">
        <f>AA40+AJ40</f>
        <v>0</v>
      </c>
      <c r="AW40" s="2989">
        <v>0</v>
      </c>
      <c r="AX40" s="2990">
        <f>AV40-AW40</f>
        <v>0</v>
      </c>
      <c r="AY40" s="2554">
        <f>AD40+AM40</f>
        <v>0</v>
      </c>
      <c r="AZ40" s="3001">
        <f>+AN40+AE40</f>
        <v>0</v>
      </c>
      <c r="BA40" s="2153">
        <f>+AO40</f>
        <v>0</v>
      </c>
      <c r="BB40" s="3001">
        <f t="shared" ref="BB40" si="95">AY40+BA40</f>
        <v>0</v>
      </c>
      <c r="BC40" s="1907">
        <f>AY40+AZ40</f>
        <v>0</v>
      </c>
      <c r="BD40" s="3369">
        <f>AG40+AS40</f>
        <v>0</v>
      </c>
      <c r="BE40" s="2556">
        <f>AH40+AT40</f>
        <v>0</v>
      </c>
      <c r="BF40" s="3368">
        <f>BD40+BE40</f>
        <v>0</v>
      </c>
      <c r="BG40" s="3364">
        <f>BD40-BB40</f>
        <v>0</v>
      </c>
      <c r="BH40" s="3008">
        <f>BF40-BC40</f>
        <v>0</v>
      </c>
      <c r="BI40" s="3366"/>
      <c r="BJ40" s="3367"/>
      <c r="BK40" s="3367"/>
      <c r="BL40" s="1983"/>
      <c r="BM40" s="1983"/>
      <c r="BN40" s="1983"/>
      <c r="BO40" s="1983"/>
      <c r="BP40" s="1983"/>
      <c r="BQ40" s="2039"/>
      <c r="BR40" s="1983"/>
      <c r="BS40" s="1983"/>
      <c r="BT40" s="1983"/>
      <c r="BU40" s="1983"/>
      <c r="BV40" s="1983"/>
      <c r="BW40" s="2867"/>
      <c r="CJ40" s="112"/>
      <c r="CL40" s="112"/>
      <c r="TJ40" s="3695"/>
      <c r="TK40" s="3695"/>
      <c r="TL40" s="3695"/>
      <c r="TM40" s="3695"/>
      <c r="TN40" s="3695"/>
      <c r="TO40" s="3695"/>
      <c r="TP40" s="3695"/>
      <c r="TQ40" s="3695"/>
      <c r="TR40" s="3695"/>
      <c r="TS40" s="3695"/>
      <c r="TT40" s="3695"/>
      <c r="TU40" s="3695"/>
      <c r="TV40" s="3695"/>
      <c r="TW40" s="3695"/>
      <c r="TX40" s="3695"/>
      <c r="TY40" s="3695"/>
      <c r="TZ40" s="3695"/>
      <c r="UA40" s="3695"/>
      <c r="UB40" s="3695"/>
      <c r="UC40" s="3695"/>
      <c r="UD40" s="3695"/>
    </row>
    <row r="41" spans="1:550" ht="15" customHeight="1" x14ac:dyDescent="0.25">
      <c r="A41" s="3742"/>
      <c r="B41" s="3757"/>
      <c r="C41" s="2829">
        <v>2</v>
      </c>
      <c r="D41" s="2333"/>
      <c r="E41" s="2179"/>
      <c r="F41" s="1820"/>
      <c r="G41" s="2180" t="e">
        <f t="shared" si="89"/>
        <v>#DIV/0!</v>
      </c>
      <c r="H41" s="2384"/>
      <c r="I41" s="1820">
        <v>0</v>
      </c>
      <c r="J41" s="1820" t="e">
        <f t="shared" si="68"/>
        <v>#DIV/0!</v>
      </c>
      <c r="K41" s="2181"/>
      <c r="L41" s="1820"/>
      <c r="M41" s="1820" t="e">
        <f t="shared" si="90"/>
        <v>#DIV/0!</v>
      </c>
      <c r="N41" s="1820">
        <f t="shared" si="91"/>
        <v>0</v>
      </c>
      <c r="O41" s="2428">
        <f>I41+F41</f>
        <v>0</v>
      </c>
      <c r="P41" s="2182"/>
      <c r="Q41" s="2182"/>
      <c r="R41" s="2002"/>
      <c r="S41" s="2002"/>
      <c r="T41" s="2002"/>
      <c r="U41" s="1820"/>
      <c r="V41" s="2546">
        <f>U41+R41+Q41+P41+S41+T41</f>
        <v>0</v>
      </c>
      <c r="W41" s="2972"/>
      <c r="X41" s="3010"/>
      <c r="Y41" s="2544"/>
      <c r="Z41" s="2504">
        <f>N41*0.25*6000</f>
        <v>0</v>
      </c>
      <c r="AA41" s="1905">
        <v>0</v>
      </c>
      <c r="AB41" s="1905">
        <v>0</v>
      </c>
      <c r="AC41" s="1860">
        <v>0</v>
      </c>
      <c r="AD41" s="1908">
        <v>0</v>
      </c>
      <c r="AE41" s="1904">
        <v>0</v>
      </c>
      <c r="AF41" s="2184">
        <f t="shared" si="76"/>
        <v>0</v>
      </c>
      <c r="AG41" s="1905">
        <v>0</v>
      </c>
      <c r="AH41" s="1853">
        <v>0</v>
      </c>
      <c r="AI41" s="2636">
        <f t="shared" si="93"/>
        <v>0</v>
      </c>
      <c r="AJ41" s="2742">
        <v>0</v>
      </c>
      <c r="AK41" s="2830">
        <v>0</v>
      </c>
      <c r="AL41" s="2692">
        <f t="shared" si="94"/>
        <v>0</v>
      </c>
      <c r="AM41" s="2283">
        <v>0</v>
      </c>
      <c r="AN41" s="2262">
        <v>0</v>
      </c>
      <c r="AO41" s="2262">
        <v>0</v>
      </c>
      <c r="AP41" s="2277"/>
      <c r="AQ41" s="2278">
        <f>AM41+AN41</f>
        <v>0</v>
      </c>
      <c r="AR41" s="2275">
        <v>0</v>
      </c>
      <c r="AS41" s="2254">
        <v>0</v>
      </c>
      <c r="AT41" s="2265">
        <v>0</v>
      </c>
      <c r="AU41" s="2255">
        <f>AS41+AT41</f>
        <v>0</v>
      </c>
      <c r="AV41" s="3360">
        <f>AA41+AJ41</f>
        <v>0</v>
      </c>
      <c r="AW41" s="2484">
        <v>0</v>
      </c>
      <c r="AX41" s="2849">
        <f>AV41-AW41</f>
        <v>0</v>
      </c>
      <c r="AY41" s="2852">
        <f>AD41+AM41</f>
        <v>0</v>
      </c>
      <c r="AZ41" s="2153">
        <f>AE41+AN41</f>
        <v>0</v>
      </c>
      <c r="BA41" s="2153">
        <f>+AO41</f>
        <v>0</v>
      </c>
      <c r="BB41" s="2153">
        <f>AY41+BA41</f>
        <v>0</v>
      </c>
      <c r="BC41" s="1904">
        <f>AY41+AZ41</f>
        <v>0</v>
      </c>
      <c r="BD41" s="3006">
        <f>AG41+AS41</f>
        <v>0</v>
      </c>
      <c r="BE41" s="2891">
        <f>AH41+AT41</f>
        <v>0</v>
      </c>
      <c r="BF41" s="1980">
        <f>BD41+BE41</f>
        <v>0</v>
      </c>
      <c r="BG41" s="2933">
        <f>BD41-BB41</f>
        <v>0</v>
      </c>
      <c r="BH41" s="3085">
        <f>BF41-BC41</f>
        <v>0</v>
      </c>
      <c r="BI41" s="3366"/>
      <c r="BJ41" s="3367"/>
      <c r="BK41" s="3367"/>
      <c r="BL41" s="1983"/>
      <c r="BM41" s="1983"/>
      <c r="BN41" s="1983"/>
      <c r="BO41" s="1983"/>
      <c r="BP41" s="1983"/>
      <c r="BQ41" s="1983"/>
      <c r="BR41" s="1983"/>
      <c r="BS41" s="1983"/>
      <c r="BT41" s="1983"/>
      <c r="BU41" s="1983"/>
      <c r="BV41" s="1983"/>
      <c r="BW41" s="2867"/>
      <c r="TJ41" s="3695"/>
      <c r="TK41" s="3695"/>
      <c r="TL41" s="3695"/>
      <c r="TM41" s="3695"/>
      <c r="TN41" s="3695"/>
      <c r="TO41" s="3695"/>
      <c r="TP41" s="3695"/>
      <c r="TQ41" s="3695"/>
      <c r="TR41" s="3695"/>
      <c r="TS41" s="3695"/>
      <c r="TT41" s="3695"/>
      <c r="TU41" s="3695"/>
      <c r="TV41" s="3695"/>
      <c r="TW41" s="3695"/>
      <c r="TX41" s="3695"/>
      <c r="TY41" s="3695"/>
      <c r="TZ41" s="3695"/>
      <c r="UA41" s="3695"/>
      <c r="UB41" s="3695"/>
      <c r="UC41" s="3695"/>
      <c r="UD41" s="3695"/>
    </row>
    <row r="42" spans="1:550" s="1144" customFormat="1" ht="15" customHeight="1" x14ac:dyDescent="0.2">
      <c r="A42" s="3742"/>
      <c r="B42" s="3758"/>
      <c r="C42" s="2869"/>
      <c r="D42" s="3143" t="s">
        <v>702</v>
      </c>
      <c r="E42" s="2403">
        <f>+E40+E41</f>
        <v>0</v>
      </c>
      <c r="F42" s="1916">
        <f>+F40+F41</f>
        <v>0</v>
      </c>
      <c r="G42" s="2225" t="e">
        <f>SUM(G40:G41)</f>
        <v>#DIV/0!</v>
      </c>
      <c r="H42" s="2225">
        <f t="shared" ref="H42:L42" si="96">SUM(H40:H41)</f>
        <v>0</v>
      </c>
      <c r="I42" s="2225">
        <f t="shared" si="96"/>
        <v>0</v>
      </c>
      <c r="J42" s="2225" t="e">
        <f t="shared" si="68"/>
        <v>#DIV/0!</v>
      </c>
      <c r="K42" s="2225">
        <f t="shared" si="96"/>
        <v>0</v>
      </c>
      <c r="L42" s="2225">
        <f t="shared" si="96"/>
        <v>0</v>
      </c>
      <c r="M42" s="2225" t="e">
        <f t="shared" si="90"/>
        <v>#DIV/0!</v>
      </c>
      <c r="N42" s="1916">
        <f>SUM(N40:N41)</f>
        <v>0</v>
      </c>
      <c r="O42" s="2251">
        <f>SUM(O40:O41)</f>
        <v>0</v>
      </c>
      <c r="P42" s="1916">
        <f>SUM(P40:P41)</f>
        <v>0</v>
      </c>
      <c r="Q42" s="1916">
        <f t="shared" ref="Q42:U42" si="97">SUM(Q40:Q41)</f>
        <v>0</v>
      </c>
      <c r="R42" s="1916">
        <f t="shared" si="97"/>
        <v>0</v>
      </c>
      <c r="S42" s="1916">
        <f t="shared" si="97"/>
        <v>0</v>
      </c>
      <c r="T42" s="1916">
        <f t="shared" si="97"/>
        <v>0</v>
      </c>
      <c r="U42" s="1916">
        <f t="shared" si="97"/>
        <v>0</v>
      </c>
      <c r="V42" s="1916">
        <f>SUM(V40:V41)</f>
        <v>0</v>
      </c>
      <c r="W42" s="1916"/>
      <c r="X42" s="1916"/>
      <c r="Y42" s="1916"/>
      <c r="Z42" s="3320">
        <f>SUM(Z40:Z41)</f>
        <v>0</v>
      </c>
      <c r="AA42" s="1916">
        <f t="shared" ref="AA42" si="98">SUM(AA40:AA41)</f>
        <v>0</v>
      </c>
      <c r="AB42" s="1916">
        <f t="shared" ref="AB42" si="99">SUM(AB40:AB41)</f>
        <v>0</v>
      </c>
      <c r="AC42" s="1916">
        <f t="shared" ref="AC42" si="100">SUM(AC40:AC41)</f>
        <v>0</v>
      </c>
      <c r="AD42" s="1916">
        <f t="shared" ref="AD42" si="101">SUM(AD40:AD41)</f>
        <v>0</v>
      </c>
      <c r="AE42" s="1916">
        <f t="shared" ref="AE42" si="102">SUM(AE40:AE41)</f>
        <v>0</v>
      </c>
      <c r="AF42" s="1916">
        <f t="shared" ref="AF42" si="103">SUM(AF40:AF41)</f>
        <v>0</v>
      </c>
      <c r="AG42" s="1916">
        <f t="shared" ref="AG42" si="104">SUM(AG40:AG41)</f>
        <v>0</v>
      </c>
      <c r="AH42" s="1916">
        <f t="shared" ref="AH42" si="105">SUM(AH40:AH41)</f>
        <v>0</v>
      </c>
      <c r="AI42" s="2251">
        <f t="shared" ref="AI42" si="106">SUM(AI40:AI41)</f>
        <v>0</v>
      </c>
      <c r="AJ42" s="1916">
        <f t="shared" ref="AJ42" si="107">SUM(AJ40:AJ41)</f>
        <v>0</v>
      </c>
      <c r="AK42" s="1916">
        <f t="shared" ref="AK42" si="108">SUM(AK40:AK41)</f>
        <v>0</v>
      </c>
      <c r="AL42" s="1916">
        <f t="shared" ref="AL42" si="109">SUM(AL40:AL41)</f>
        <v>0</v>
      </c>
      <c r="AM42" s="1916">
        <f t="shared" ref="AM42" si="110">SUM(AM40:AM41)</f>
        <v>0</v>
      </c>
      <c r="AN42" s="1916">
        <f t="shared" ref="AN42" si="111">SUM(AN40:AN41)</f>
        <v>0</v>
      </c>
      <c r="AO42" s="1916">
        <f t="shared" ref="AO42" si="112">SUM(AO40:AO41)</f>
        <v>0</v>
      </c>
      <c r="AP42" s="1916"/>
      <c r="AQ42" s="1916">
        <f t="shared" ref="AQ42" si="113">SUM(AQ40:AQ41)</f>
        <v>0</v>
      </c>
      <c r="AR42" s="1916">
        <f t="shared" ref="AR42" si="114">SUM(AR40:AR41)</f>
        <v>0</v>
      </c>
      <c r="AS42" s="1916">
        <f t="shared" ref="AS42" si="115">SUM(AS40:AS41)</f>
        <v>0</v>
      </c>
      <c r="AT42" s="1916">
        <f t="shared" ref="AT42" si="116">SUM(AT40:AT41)</f>
        <v>0</v>
      </c>
      <c r="AU42" s="2251">
        <f t="shared" ref="AU42" si="117">SUM(AU40:AU41)</f>
        <v>0</v>
      </c>
      <c r="AV42" s="2274">
        <f t="shared" ref="AV42" si="118">SUM(AV40:AV41)</f>
        <v>0</v>
      </c>
      <c r="AW42" s="2274">
        <f t="shared" ref="AW42" si="119">SUM(AW40:AW41)</f>
        <v>0</v>
      </c>
      <c r="AX42" s="2274">
        <f t="shared" ref="AX42" si="120">SUM(AX40:AX41)</f>
        <v>0</v>
      </c>
      <c r="AY42" s="2274">
        <f t="shared" ref="AY42" si="121">SUM(AY40:AY41)</f>
        <v>0</v>
      </c>
      <c r="AZ42" s="2274">
        <f t="shared" ref="AZ42:BB42" si="122">SUM(AZ40:AZ41)</f>
        <v>0</v>
      </c>
      <c r="BA42" s="2274">
        <f t="shared" si="122"/>
        <v>0</v>
      </c>
      <c r="BB42" s="2274">
        <f t="shared" si="122"/>
        <v>0</v>
      </c>
      <c r="BC42" s="2274">
        <f t="shared" ref="BC42" si="123">SUM(BC40:BC41)</f>
        <v>0</v>
      </c>
      <c r="BD42" s="2274">
        <f t="shared" ref="BD42" si="124">SUM(BD40:BD41)</f>
        <v>0</v>
      </c>
      <c r="BE42" s="2274">
        <f t="shared" ref="BE42" si="125">SUM(BE40:BE41)</f>
        <v>0</v>
      </c>
      <c r="BF42" s="2274">
        <f t="shared" ref="BF42" si="126">SUM(BF40:BF41)</f>
        <v>0</v>
      </c>
      <c r="BG42" s="2846">
        <f t="shared" ref="BG42:BG65" si="127">BD42-BB42</f>
        <v>0</v>
      </c>
      <c r="BH42" s="3005">
        <f>SUM(BH40:BH41)</f>
        <v>0</v>
      </c>
      <c r="BI42" s="3366"/>
      <c r="BJ42" s="3367"/>
      <c r="BK42" s="3367"/>
      <c r="BL42" s="1983"/>
      <c r="BM42" s="1983"/>
      <c r="BN42" s="1983"/>
      <c r="BO42" s="1983"/>
      <c r="BP42" s="1983"/>
      <c r="BQ42" s="2039"/>
      <c r="BR42" s="1983"/>
      <c r="BS42" s="1983"/>
      <c r="BT42" s="1983"/>
      <c r="BU42" s="1983"/>
      <c r="BV42" s="1983"/>
      <c r="BW42" s="2867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81"/>
      <c r="TJ42" s="3695"/>
      <c r="TK42" s="3695"/>
      <c r="TL42" s="3695"/>
      <c r="TM42" s="3695"/>
      <c r="TN42" s="3695"/>
      <c r="TO42" s="3695"/>
      <c r="TP42" s="3695"/>
      <c r="TQ42" s="3695"/>
      <c r="TR42" s="3695"/>
      <c r="TS42" s="3695"/>
      <c r="TT42" s="3695"/>
      <c r="TU42" s="3695"/>
      <c r="TV42" s="3695"/>
      <c r="TW42" s="3695"/>
      <c r="TX42" s="3695"/>
      <c r="TY42" s="3695"/>
      <c r="TZ42" s="3695"/>
      <c r="UA42" s="3695"/>
      <c r="UB42" s="3695"/>
      <c r="UC42" s="3695"/>
      <c r="UD42" s="3695"/>
    </row>
    <row r="43" spans="1:550" s="2116" customFormat="1" ht="15" customHeight="1" x14ac:dyDescent="0.2">
      <c r="A43" s="3743"/>
      <c r="B43" s="2169"/>
      <c r="C43" s="2113"/>
      <c r="D43" s="3144" t="s">
        <v>634</v>
      </c>
      <c r="E43" s="2383">
        <f>+E22+E25+E36+E39+E42</f>
        <v>379</v>
      </c>
      <c r="F43" s="2383">
        <f>+F22+F25+F36+F39+F42</f>
        <v>27991.47</v>
      </c>
      <c r="G43" s="2383" t="e">
        <f t="shared" ref="G43:L43" si="128">G10+G11+G21+G25+G36+G39+G42</f>
        <v>#DIV/0!</v>
      </c>
      <c r="H43" s="2383">
        <f>+H22+H25+H36+H39+H42</f>
        <v>289</v>
      </c>
      <c r="I43" s="2383">
        <f>+I22+I25+I36+I39+I42</f>
        <v>3798.2500000000005</v>
      </c>
      <c r="J43" s="2383" t="e">
        <f t="shared" si="128"/>
        <v>#DIV/0!</v>
      </c>
      <c r="K43" s="2383">
        <f>+K22+K25+K36+K39+K42</f>
        <v>4</v>
      </c>
      <c r="L43" s="2383">
        <f>+L22+L25+L36+L39+L42</f>
        <v>415</v>
      </c>
      <c r="M43" s="2383">
        <f t="shared" si="90"/>
        <v>103.75</v>
      </c>
      <c r="N43" s="2383">
        <f>+N22+N25+N36+N39+N42</f>
        <v>32204.720000000001</v>
      </c>
      <c r="O43" s="3276">
        <f>+O22+O25+O36+O39+O42</f>
        <v>31789.72</v>
      </c>
      <c r="P43" s="2383">
        <f t="shared" ref="N43:R43" si="129">P10+P11+P21+P25+P36+P39+P42</f>
        <v>0</v>
      </c>
      <c r="Q43" s="2383">
        <f t="shared" si="129"/>
        <v>0</v>
      </c>
      <c r="R43" s="2383">
        <f t="shared" si="129"/>
        <v>183114803.12</v>
      </c>
      <c r="S43" s="2383">
        <f>S10+S11+S21+S25+S36+S39+S42</f>
        <v>575000</v>
      </c>
      <c r="T43" s="2383">
        <f>T10+T11+T21+T25+T36+T39+T42</f>
        <v>1173155.7799999998</v>
      </c>
      <c r="U43" s="2383">
        <f>U10+U11+U21+U25+U36+U39+U42</f>
        <v>35100302.480000004</v>
      </c>
      <c r="V43" s="1933">
        <f>V10+V11+V21+V25+V36+V39+V42</f>
        <v>222714787.96000001</v>
      </c>
      <c r="W43" s="2383"/>
      <c r="X43" s="2383"/>
      <c r="Y43" s="2383"/>
      <c r="Z43" s="3332">
        <f>Z22+Z25+Z36+Z39+Z42</f>
        <v>43794005.870000005</v>
      </c>
      <c r="AA43" s="2282">
        <f t="shared" ref="AA43:BH43" si="130">AA22+AA25+AA36+AA39+AA42</f>
        <v>43093300.530000001</v>
      </c>
      <c r="AB43" s="2282">
        <f t="shared" si="130"/>
        <v>43093300.530000001</v>
      </c>
      <c r="AC43" s="2282">
        <f t="shared" si="130"/>
        <v>0</v>
      </c>
      <c r="AD43" s="2282">
        <f t="shared" si="130"/>
        <v>198896576.05000001</v>
      </c>
      <c r="AE43" s="2282">
        <f t="shared" si="130"/>
        <v>21932634.25</v>
      </c>
      <c r="AF43" s="2282">
        <f t="shared" si="130"/>
        <v>220829210.30000001</v>
      </c>
      <c r="AG43" s="2282">
        <f t="shared" si="130"/>
        <v>173970867.62</v>
      </c>
      <c r="AH43" s="2282">
        <f t="shared" si="130"/>
        <v>46900318.149999999</v>
      </c>
      <c r="AI43" s="3009">
        <f t="shared" si="130"/>
        <v>220871185.77000001</v>
      </c>
      <c r="AJ43" s="2282">
        <f t="shared" si="130"/>
        <v>0</v>
      </c>
      <c r="AK43" s="2282">
        <f t="shared" si="130"/>
        <v>0</v>
      </c>
      <c r="AL43" s="2282">
        <f t="shared" si="130"/>
        <v>0</v>
      </c>
      <c r="AM43" s="2282">
        <f t="shared" si="130"/>
        <v>0</v>
      </c>
      <c r="AN43" s="2282">
        <f t="shared" si="130"/>
        <v>0</v>
      </c>
      <c r="AO43" s="2282">
        <f t="shared" si="130"/>
        <v>0</v>
      </c>
      <c r="AP43" s="2282"/>
      <c r="AQ43" s="2282">
        <f t="shared" si="130"/>
        <v>0</v>
      </c>
      <c r="AR43" s="2282">
        <f>AR22+AR25+AR36+AR39+AR42</f>
        <v>0</v>
      </c>
      <c r="AS43" s="2282">
        <f t="shared" si="130"/>
        <v>0</v>
      </c>
      <c r="AT43" s="2282">
        <f t="shared" si="130"/>
        <v>0</v>
      </c>
      <c r="AU43" s="3009">
        <f t="shared" si="130"/>
        <v>0</v>
      </c>
      <c r="AV43" s="2282">
        <f t="shared" si="130"/>
        <v>43794005.870000005</v>
      </c>
      <c r="AW43" s="2282">
        <f>AW22+AW25+AW36+AW39+AW42</f>
        <v>43794005.870000005</v>
      </c>
      <c r="AX43" s="2282">
        <f t="shared" si="130"/>
        <v>0</v>
      </c>
      <c r="AY43" s="2282">
        <f t="shared" si="130"/>
        <v>200440882.43000001</v>
      </c>
      <c r="AZ43" s="2282">
        <f t="shared" si="130"/>
        <v>22273905.530000001</v>
      </c>
      <c r="BA43" s="2282">
        <f t="shared" ref="BA43:BB43" si="131">BA22+BA25+BA36+BA39+BA42</f>
        <v>0</v>
      </c>
      <c r="BB43" s="2282">
        <f t="shared" si="131"/>
        <v>200440882.43000001</v>
      </c>
      <c r="BC43" s="2282">
        <f t="shared" si="130"/>
        <v>222714787.96000001</v>
      </c>
      <c r="BD43" s="2282">
        <f t="shared" si="130"/>
        <v>173970867.62</v>
      </c>
      <c r="BE43" s="2282">
        <f t="shared" si="130"/>
        <v>46900318.149999999</v>
      </c>
      <c r="BF43" s="2282">
        <f t="shared" si="130"/>
        <v>220871185.76999998</v>
      </c>
      <c r="BG43" s="2846">
        <f t="shared" si="127"/>
        <v>-26470014.810000002</v>
      </c>
      <c r="BH43" s="3009">
        <f t="shared" si="130"/>
        <v>-1843602.1900000311</v>
      </c>
      <c r="BI43" s="3366"/>
      <c r="BJ43" s="3367"/>
      <c r="BK43" s="3367"/>
      <c r="BL43" s="1983"/>
      <c r="BM43" s="1983"/>
      <c r="BN43" s="1983"/>
      <c r="BO43" s="1983"/>
      <c r="BP43" s="1983"/>
      <c r="BQ43" s="1983"/>
      <c r="BR43" s="1983"/>
      <c r="BS43" s="1983"/>
      <c r="BT43" s="1983"/>
      <c r="BU43" s="1983"/>
      <c r="BV43" s="1983"/>
      <c r="BW43" s="2121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695"/>
      <c r="TK43" s="3695"/>
      <c r="TL43" s="3695"/>
      <c r="TM43" s="3695"/>
      <c r="TN43" s="3695"/>
      <c r="TO43" s="3695"/>
      <c r="TP43" s="3695"/>
      <c r="TQ43" s="3695"/>
      <c r="TR43" s="3695"/>
      <c r="TS43" s="3695"/>
      <c r="TT43" s="3695"/>
      <c r="TU43" s="3695"/>
      <c r="TV43" s="3695"/>
      <c r="TW43" s="3695"/>
      <c r="TX43" s="3695"/>
      <c r="TY43" s="3695"/>
      <c r="TZ43" s="3695"/>
      <c r="UA43" s="3695"/>
      <c r="UB43" s="3695"/>
      <c r="UC43" s="3695"/>
      <c r="UD43" s="3695"/>
    </row>
    <row r="44" spans="1:550" ht="15" customHeight="1" x14ac:dyDescent="0.25">
      <c r="A44" s="3753" t="s">
        <v>639</v>
      </c>
      <c r="B44" s="3745" t="s">
        <v>635</v>
      </c>
      <c r="C44" s="1986">
        <v>1</v>
      </c>
      <c r="D44" s="2334"/>
      <c r="E44" s="2179"/>
      <c r="F44" s="1820"/>
      <c r="G44" s="1820" t="e">
        <f>F44/E44</f>
        <v>#DIV/0!</v>
      </c>
      <c r="H44" s="2384"/>
      <c r="I44" s="1820"/>
      <c r="J44" s="1800" t="e">
        <f>I44/H44</f>
        <v>#DIV/0!</v>
      </c>
      <c r="K44" s="2181"/>
      <c r="L44" s="1820"/>
      <c r="M44" s="1820" t="e">
        <f t="shared" si="90"/>
        <v>#DIV/0!</v>
      </c>
      <c r="N44" s="1820">
        <f t="shared" ref="N44:N48" si="132">L44+I44+F44</f>
        <v>0</v>
      </c>
      <c r="O44" s="2428">
        <f>I44+F44</f>
        <v>0</v>
      </c>
      <c r="P44" s="2182">
        <v>0</v>
      </c>
      <c r="Q44" s="1820">
        <v>0</v>
      </c>
      <c r="R44" s="2002">
        <v>0</v>
      </c>
      <c r="S44" s="2002">
        <v>0</v>
      </c>
      <c r="T44" s="1987">
        <v>0</v>
      </c>
      <c r="U44" s="1820">
        <v>0</v>
      </c>
      <c r="V44" s="2546">
        <f>U44+R44+Q44+P44+S44+T44</f>
        <v>0</v>
      </c>
      <c r="W44" s="1932"/>
      <c r="X44" s="2969"/>
      <c r="Y44" s="2545"/>
      <c r="Z44" s="2504">
        <v>0</v>
      </c>
      <c r="AA44" s="1905">
        <v>0</v>
      </c>
      <c r="AB44" s="1905">
        <v>0</v>
      </c>
      <c r="AC44" s="2647">
        <f t="shared" ref="AC44:AC48" si="133">AA44-AB44</f>
        <v>0</v>
      </c>
      <c r="AD44" s="1908">
        <v>0</v>
      </c>
      <c r="AE44" s="1904">
        <v>0</v>
      </c>
      <c r="AF44" s="2184">
        <f>AD44+AE44</f>
        <v>0</v>
      </c>
      <c r="AG44" s="1905">
        <v>0</v>
      </c>
      <c r="AH44" s="1905">
        <v>0</v>
      </c>
      <c r="AI44" s="2632">
        <f t="shared" si="66"/>
        <v>0</v>
      </c>
      <c r="AJ44" s="2221">
        <v>0</v>
      </c>
      <c r="AK44" s="2870">
        <v>0</v>
      </c>
      <c r="AL44" s="3061">
        <f t="shared" ref="AL44:AL48" si="134">AJ44+AK44</f>
        <v>0</v>
      </c>
      <c r="AM44" s="2283">
        <v>0</v>
      </c>
      <c r="AN44" s="2262">
        <v>0</v>
      </c>
      <c r="AO44" s="2262">
        <v>0</v>
      </c>
      <c r="AP44" s="2262"/>
      <c r="AQ44" s="2253">
        <f>AM44+AN44</f>
        <v>0</v>
      </c>
      <c r="AR44" s="2724">
        <v>0</v>
      </c>
      <c r="AS44" s="2254">
        <v>0</v>
      </c>
      <c r="AT44" s="1979">
        <v>0</v>
      </c>
      <c r="AU44" s="2255">
        <f>AS44+AT44</f>
        <v>0</v>
      </c>
      <c r="AV44" s="3356">
        <f>+AJ44+AA44</f>
        <v>0</v>
      </c>
      <c r="AW44" s="2484">
        <v>0</v>
      </c>
      <c r="AX44" s="2849">
        <f t="shared" ref="AX44:AX49" si="135">AV44-AW44</f>
        <v>0</v>
      </c>
      <c r="AY44" s="1854">
        <f>AD44+AM44</f>
        <v>0</v>
      </c>
      <c r="AZ44" s="2153">
        <f>AE44+AN44</f>
        <v>0</v>
      </c>
      <c r="BA44" s="1904">
        <v>0</v>
      </c>
      <c r="BB44" s="1904">
        <v>0</v>
      </c>
      <c r="BC44" s="2153">
        <f t="shared" ref="BC44:BC48" si="136">AY44+AZ44</f>
        <v>0</v>
      </c>
      <c r="BD44" s="2168">
        <f>+AS44+AG44</f>
        <v>0</v>
      </c>
      <c r="BE44" s="2891">
        <f t="shared" ref="BD44:BE48" si="137">AH44+AT44</f>
        <v>0</v>
      </c>
      <c r="BF44" s="2892">
        <f t="shared" ref="BF44:BF48" si="138">BD44+BE44</f>
        <v>0</v>
      </c>
      <c r="BG44" s="2930">
        <f>BD44-BB44</f>
        <v>0</v>
      </c>
      <c r="BH44" s="3353">
        <f>BF44-BC44</f>
        <v>0</v>
      </c>
      <c r="BI44" s="3366"/>
      <c r="BJ44" s="3367"/>
      <c r="BK44" s="3367"/>
      <c r="BL44" s="1983"/>
      <c r="BM44" s="1983"/>
      <c r="BN44" s="1983"/>
      <c r="BO44" s="1983"/>
      <c r="BP44" s="1983"/>
      <c r="BQ44" s="1983"/>
      <c r="BR44" s="1983"/>
      <c r="BS44" s="1983"/>
      <c r="BT44" s="1983"/>
      <c r="BU44" s="1983"/>
      <c r="BV44" s="1983"/>
      <c r="BW44" s="2177"/>
      <c r="TJ44" s="3695"/>
      <c r="TK44" s="3695"/>
      <c r="TL44" s="3695"/>
      <c r="TM44" s="3695"/>
      <c r="TN44" s="3695"/>
      <c r="TO44" s="3695"/>
      <c r="TP44" s="3695"/>
      <c r="TQ44" s="3695"/>
      <c r="TR44" s="3695"/>
      <c r="TS44" s="3695"/>
      <c r="TT44" s="3695"/>
      <c r="TU44" s="3695"/>
      <c r="TV44" s="3695"/>
      <c r="TW44" s="3695"/>
      <c r="TX44" s="3695"/>
      <c r="TY44" s="3695"/>
      <c r="TZ44" s="3695"/>
      <c r="UA44" s="3695"/>
      <c r="UB44" s="3695"/>
      <c r="UC44" s="3695"/>
      <c r="UD44" s="3695"/>
    </row>
    <row r="45" spans="1:550" ht="15" customHeight="1" x14ac:dyDescent="0.25">
      <c r="A45" s="3753"/>
      <c r="B45" s="3745"/>
      <c r="C45" s="1792">
        <v>2</v>
      </c>
      <c r="D45" s="3147"/>
      <c r="E45" s="1806"/>
      <c r="F45" s="1800"/>
      <c r="G45" s="1801" t="e">
        <f t="shared" ref="G45" si="139">F45/E45</f>
        <v>#DIV/0!</v>
      </c>
      <c r="H45" s="2385"/>
      <c r="I45" s="1800"/>
      <c r="J45" s="1800" t="e">
        <f>I45/H45</f>
        <v>#DIV/0!</v>
      </c>
      <c r="K45" s="1802"/>
      <c r="L45" s="1800"/>
      <c r="M45" s="1800" t="e">
        <f t="shared" si="90"/>
        <v>#DIV/0!</v>
      </c>
      <c r="N45" s="1800">
        <f t="shared" si="132"/>
        <v>0</v>
      </c>
      <c r="O45" s="2428">
        <f>I45+F45</f>
        <v>0</v>
      </c>
      <c r="P45" s="2446"/>
      <c r="Q45" s="1800"/>
      <c r="R45" s="1819"/>
      <c r="S45" s="1819"/>
      <c r="T45" s="1852"/>
      <c r="U45" s="1800"/>
      <c r="V45" s="2156">
        <f>+P45+Q45+R45+S45+T45+U45</f>
        <v>0</v>
      </c>
      <c r="W45" s="1811"/>
      <c r="X45" s="1811"/>
      <c r="Y45" s="2539"/>
      <c r="Z45" s="2504">
        <f>+O45*1500</f>
        <v>0</v>
      </c>
      <c r="AA45" s="1905">
        <v>0</v>
      </c>
      <c r="AB45" s="1905">
        <v>0</v>
      </c>
      <c r="AC45" s="1859">
        <f t="shared" si="133"/>
        <v>0</v>
      </c>
      <c r="AD45" s="1908">
        <v>0</v>
      </c>
      <c r="AE45" s="1904">
        <v>0</v>
      </c>
      <c r="AF45" s="2557">
        <f t="shared" ref="AF45" si="140">AD45+AE45</f>
        <v>0</v>
      </c>
      <c r="AG45" s="1905">
        <v>0</v>
      </c>
      <c r="AH45" s="1905">
        <v>0</v>
      </c>
      <c r="AI45" s="2632">
        <f t="shared" si="66"/>
        <v>0</v>
      </c>
      <c r="AJ45" s="2743">
        <v>0</v>
      </c>
      <c r="AK45" s="1850">
        <v>0</v>
      </c>
      <c r="AL45" s="3062">
        <f t="shared" si="134"/>
        <v>0</v>
      </c>
      <c r="AM45" s="2283">
        <v>0</v>
      </c>
      <c r="AN45" s="2262">
        <v>0</v>
      </c>
      <c r="AO45" s="2262">
        <v>0</v>
      </c>
      <c r="AP45" s="2262"/>
      <c r="AQ45" s="2253">
        <f>AM45+AN45</f>
        <v>0</v>
      </c>
      <c r="AR45" s="2275">
        <v>0</v>
      </c>
      <c r="AS45" s="2254">
        <v>0</v>
      </c>
      <c r="AT45" s="2265">
        <v>0</v>
      </c>
      <c r="AU45" s="2255">
        <f>AS45+AT45</f>
        <v>0</v>
      </c>
      <c r="AV45" s="2899">
        <f>+AJ45+AA45</f>
        <v>0</v>
      </c>
      <c r="AW45" s="2484">
        <v>0</v>
      </c>
      <c r="AX45" s="2849">
        <f t="shared" si="135"/>
        <v>0</v>
      </c>
      <c r="AY45" s="1854">
        <f>AD45+AM45</f>
        <v>0</v>
      </c>
      <c r="AZ45" s="2153">
        <f>AE45+AN45</f>
        <v>0</v>
      </c>
      <c r="BA45" s="2153">
        <v>0</v>
      </c>
      <c r="BB45" s="1904">
        <v>0</v>
      </c>
      <c r="BC45" s="2153">
        <f t="shared" si="136"/>
        <v>0</v>
      </c>
      <c r="BD45" s="2486">
        <f t="shared" si="137"/>
        <v>0</v>
      </c>
      <c r="BE45" s="2891">
        <f>AH45+AT45</f>
        <v>0</v>
      </c>
      <c r="BF45" s="2892">
        <f t="shared" si="138"/>
        <v>0</v>
      </c>
      <c r="BG45" s="3354">
        <f t="shared" si="127"/>
        <v>0</v>
      </c>
      <c r="BH45" s="3353">
        <f>BF45-BC45</f>
        <v>0</v>
      </c>
      <c r="BI45" s="3366"/>
      <c r="BJ45" s="3367"/>
      <c r="BK45" s="3367"/>
      <c r="BL45" s="1983"/>
      <c r="BM45" s="1983"/>
      <c r="BN45" s="1983"/>
      <c r="BO45" s="1983"/>
      <c r="BP45" s="1983"/>
      <c r="BQ45" s="1983"/>
      <c r="BR45" s="1983"/>
      <c r="BS45" s="1983"/>
      <c r="BT45" s="1983"/>
      <c r="BU45" s="1983"/>
      <c r="BV45" s="1983"/>
      <c r="BW45" s="2250"/>
      <c r="TJ45" s="3695"/>
      <c r="TK45" s="3695"/>
      <c r="TL45" s="3695"/>
      <c r="TM45" s="3695"/>
      <c r="TN45" s="3695"/>
      <c r="TO45" s="3695"/>
      <c r="TP45" s="3695"/>
      <c r="TQ45" s="3695"/>
      <c r="TR45" s="3695"/>
      <c r="TS45" s="3695"/>
      <c r="TT45" s="3695"/>
      <c r="TU45" s="3695"/>
      <c r="TV45" s="3695"/>
      <c r="TW45" s="3695"/>
      <c r="TX45" s="3695"/>
      <c r="TY45" s="3695"/>
      <c r="TZ45" s="3695"/>
      <c r="UA45" s="3695"/>
      <c r="UB45" s="3695"/>
      <c r="UC45" s="3695"/>
      <c r="UD45" s="3695"/>
    </row>
    <row r="46" spans="1:550" ht="15" customHeight="1" x14ac:dyDescent="0.25">
      <c r="A46" s="3753"/>
      <c r="B46" s="3745"/>
      <c r="C46" s="2919">
        <v>3</v>
      </c>
      <c r="D46" s="2906"/>
      <c r="E46" s="2386"/>
      <c r="F46" s="2387"/>
      <c r="G46" s="2388" t="e">
        <f>F46/E46</f>
        <v>#DIV/0!</v>
      </c>
      <c r="H46" s="2389"/>
      <c r="I46" s="2387"/>
      <c r="J46" s="1800" t="e">
        <f>I46/H46</f>
        <v>#DIV/0!</v>
      </c>
      <c r="K46" s="2390"/>
      <c r="L46" s="2387"/>
      <c r="M46" s="2387" t="e">
        <f t="shared" si="90"/>
        <v>#DIV/0!</v>
      </c>
      <c r="N46" s="2387">
        <f t="shared" si="132"/>
        <v>0</v>
      </c>
      <c r="O46" s="2429">
        <f>I46+F46</f>
        <v>0</v>
      </c>
      <c r="P46" s="2447"/>
      <c r="Q46" s="2387"/>
      <c r="R46" s="2913"/>
      <c r="S46" s="2914"/>
      <c r="T46" s="2915"/>
      <c r="U46" s="2387"/>
      <c r="V46" s="2916">
        <f>U46+R46+Q46+P46</f>
        <v>0</v>
      </c>
      <c r="W46" s="2387"/>
      <c r="X46" s="2844"/>
      <c r="Y46" s="2917"/>
      <c r="Z46" s="2505"/>
      <c r="AA46" s="1905">
        <v>0</v>
      </c>
      <c r="AB46" s="1905">
        <v>0</v>
      </c>
      <c r="AC46" s="3007">
        <f t="shared" si="133"/>
        <v>0</v>
      </c>
      <c r="AD46" s="1908">
        <v>0</v>
      </c>
      <c r="AE46" s="1904">
        <v>0</v>
      </c>
      <c r="AF46" s="2555">
        <f>AD46+AE46</f>
        <v>0</v>
      </c>
      <c r="AG46" s="1905">
        <v>0</v>
      </c>
      <c r="AH46" s="2556">
        <f t="shared" ref="AH46:AH47" si="141">AD46+AE46</f>
        <v>0</v>
      </c>
      <c r="AI46" s="2637">
        <f t="shared" si="66"/>
        <v>0</v>
      </c>
      <c r="AJ46" s="2744">
        <v>0</v>
      </c>
      <c r="AK46" s="1838">
        <v>0</v>
      </c>
      <c r="AL46" s="3063">
        <f t="shared" si="134"/>
        <v>0</v>
      </c>
      <c r="AM46" s="2283">
        <v>0</v>
      </c>
      <c r="AN46" s="2262">
        <v>0</v>
      </c>
      <c r="AO46" s="2262">
        <v>0</v>
      </c>
      <c r="AP46" s="2262"/>
      <c r="AQ46" s="2253">
        <f>AM46+AN46</f>
        <v>0</v>
      </c>
      <c r="AR46" s="2275">
        <v>0</v>
      </c>
      <c r="AS46" s="2254">
        <v>0</v>
      </c>
      <c r="AT46" s="2265">
        <v>0</v>
      </c>
      <c r="AU46" s="2255">
        <f>AS46+AT46</f>
        <v>0</v>
      </c>
      <c r="AV46" s="2934">
        <v>0</v>
      </c>
      <c r="AW46" s="2484">
        <v>0</v>
      </c>
      <c r="AX46" s="2849">
        <f t="shared" si="135"/>
        <v>0</v>
      </c>
      <c r="AY46" s="2853">
        <f>AD46+AM46</f>
        <v>0</v>
      </c>
      <c r="AZ46" s="2153">
        <f t="shared" ref="AZ46:AZ48" si="142">AE46+AO46</f>
        <v>0</v>
      </c>
      <c r="BA46" s="2153">
        <f t="shared" ref="BA46:BA48" si="143">AY46-AZ46</f>
        <v>0</v>
      </c>
      <c r="BB46" s="2153">
        <f t="shared" ref="BB46:BB48" si="144">AY46+BA46</f>
        <v>0</v>
      </c>
      <c r="BC46" s="2153">
        <f t="shared" si="136"/>
        <v>0</v>
      </c>
      <c r="BD46" s="2486">
        <f t="shared" si="137"/>
        <v>0</v>
      </c>
      <c r="BE46" s="2891">
        <f t="shared" si="137"/>
        <v>0</v>
      </c>
      <c r="BF46" s="2892">
        <f t="shared" si="138"/>
        <v>0</v>
      </c>
      <c r="BG46" s="2941">
        <f t="shared" si="127"/>
        <v>0</v>
      </c>
      <c r="BH46" s="2940">
        <f>BF46-BC46</f>
        <v>0</v>
      </c>
      <c r="BI46" s="3366"/>
      <c r="BJ46" s="3367"/>
      <c r="BK46" s="3367"/>
      <c r="BL46" s="1983"/>
      <c r="BM46" s="1983"/>
      <c r="BN46" s="1983"/>
      <c r="BO46" s="1983"/>
      <c r="BP46" s="1983"/>
      <c r="BQ46" s="1983"/>
      <c r="BR46" s="1983"/>
      <c r="BS46" s="1983"/>
      <c r="BT46" s="1983"/>
      <c r="BU46" s="1983"/>
      <c r="BV46" s="1983"/>
      <c r="BW46" s="2250"/>
      <c r="CL46" s="112"/>
      <c r="TJ46" s="3695"/>
      <c r="TK46" s="3695"/>
      <c r="TL46" s="3695"/>
      <c r="TM46" s="3695"/>
      <c r="TN46" s="3695"/>
      <c r="TO46" s="3695"/>
      <c r="TP46" s="3695"/>
      <c r="TQ46" s="3695"/>
      <c r="TR46" s="3695"/>
      <c r="TS46" s="3695"/>
      <c r="TT46" s="3695"/>
      <c r="TU46" s="3695"/>
      <c r="TV46" s="3695"/>
      <c r="TW46" s="3695"/>
      <c r="TX46" s="3695"/>
      <c r="TY46" s="3695"/>
      <c r="TZ46" s="3695"/>
      <c r="UA46" s="3695"/>
      <c r="UB46" s="3695"/>
      <c r="UC46" s="3695"/>
      <c r="UD46" s="3695"/>
    </row>
    <row r="47" spans="1:550" ht="15" customHeight="1" x14ac:dyDescent="0.25">
      <c r="A47" s="3753"/>
      <c r="B47" s="3745"/>
      <c r="C47" s="1792">
        <v>4</v>
      </c>
      <c r="D47" s="2334"/>
      <c r="E47" s="1806"/>
      <c r="F47" s="1800"/>
      <c r="G47" s="1801" t="e">
        <f t="shared" ref="G47:G48" si="145">F47/E47</f>
        <v>#DIV/0!</v>
      </c>
      <c r="H47" s="1802"/>
      <c r="I47" s="1800"/>
      <c r="J47" s="1800" t="e">
        <f t="shared" ref="J47:J49" si="146">I47/H47</f>
        <v>#DIV/0!</v>
      </c>
      <c r="K47" s="1802"/>
      <c r="L47" s="1800"/>
      <c r="M47" s="1800" t="e">
        <f t="shared" si="90"/>
        <v>#DIV/0!</v>
      </c>
      <c r="N47" s="1800">
        <f t="shared" si="132"/>
        <v>0</v>
      </c>
      <c r="O47" s="2430">
        <f>F47+I47</f>
        <v>0</v>
      </c>
      <c r="P47" s="2450"/>
      <c r="Q47" s="2451"/>
      <c r="R47" s="2910"/>
      <c r="S47" s="2911"/>
      <c r="T47" s="2910"/>
      <c r="U47" s="2451"/>
      <c r="V47" s="2451">
        <f t="shared" si="0"/>
        <v>0</v>
      </c>
      <c r="W47" s="2451"/>
      <c r="X47" s="2531"/>
      <c r="Y47" s="2918"/>
      <c r="Z47" s="2504"/>
      <c r="AA47" s="1905">
        <v>0</v>
      </c>
      <c r="AB47" s="1905">
        <v>0</v>
      </c>
      <c r="AC47" s="1859">
        <f t="shared" si="133"/>
        <v>0</v>
      </c>
      <c r="AD47" s="1908">
        <v>0</v>
      </c>
      <c r="AE47" s="1904">
        <v>0</v>
      </c>
      <c r="AF47" s="2019">
        <f t="shared" ref="AF47:AF48" si="147">AD47+AE47</f>
        <v>0</v>
      </c>
      <c r="AG47" s="1905">
        <v>0</v>
      </c>
      <c r="AH47" s="1905">
        <f t="shared" si="141"/>
        <v>0</v>
      </c>
      <c r="AI47" s="2632">
        <f t="shared" ref="AI47:AI48" si="148">AG47+AH47</f>
        <v>0</v>
      </c>
      <c r="AJ47" s="2743">
        <v>0</v>
      </c>
      <c r="AK47" s="2745">
        <v>0</v>
      </c>
      <c r="AL47" s="3062">
        <f t="shared" si="134"/>
        <v>0</v>
      </c>
      <c r="AM47" s="2283">
        <v>0</v>
      </c>
      <c r="AN47" s="2262">
        <v>0</v>
      </c>
      <c r="AO47" s="2260">
        <v>0</v>
      </c>
      <c r="AP47" s="2262"/>
      <c r="AQ47" s="2253">
        <f>AM47+AN47</f>
        <v>0</v>
      </c>
      <c r="AR47" s="2269">
        <v>0</v>
      </c>
      <c r="AS47" s="2265">
        <v>0</v>
      </c>
      <c r="AT47" s="2265">
        <v>0</v>
      </c>
      <c r="AU47" s="2268">
        <f>AS47+AT47</f>
        <v>0</v>
      </c>
      <c r="AV47" s="2848">
        <v>0</v>
      </c>
      <c r="AW47" s="2484">
        <v>0</v>
      </c>
      <c r="AX47" s="2908">
        <f t="shared" si="135"/>
        <v>0</v>
      </c>
      <c r="AY47" s="2909">
        <f>AD47+AM47</f>
        <v>0</v>
      </c>
      <c r="AZ47" s="2153">
        <f t="shared" si="142"/>
        <v>0</v>
      </c>
      <c r="BA47" s="2153">
        <f t="shared" si="143"/>
        <v>0</v>
      </c>
      <c r="BB47" s="2153">
        <f t="shared" si="144"/>
        <v>0</v>
      </c>
      <c r="BC47" s="2153">
        <f t="shared" si="136"/>
        <v>0</v>
      </c>
      <c r="BD47" s="2484">
        <f t="shared" si="137"/>
        <v>0</v>
      </c>
      <c r="BE47" s="2935">
        <f t="shared" si="137"/>
        <v>0</v>
      </c>
      <c r="BF47" s="2942">
        <f t="shared" si="138"/>
        <v>0</v>
      </c>
      <c r="BG47" s="2941">
        <f t="shared" si="127"/>
        <v>0</v>
      </c>
      <c r="BH47" s="2940">
        <f>BF47-BC47</f>
        <v>0</v>
      </c>
      <c r="BI47" s="1983"/>
      <c r="BJ47" s="1983"/>
      <c r="BK47" s="1983"/>
      <c r="BL47" s="1983"/>
      <c r="BM47" s="1983"/>
      <c r="BN47" s="1983"/>
      <c r="BO47" s="1983"/>
      <c r="BP47" s="1983"/>
      <c r="BQ47" s="1983"/>
      <c r="BR47" s="1983"/>
      <c r="BS47" s="1983"/>
      <c r="BT47" s="1983"/>
      <c r="BU47" s="1983"/>
      <c r="BV47" s="1983"/>
      <c r="BW47" s="2905"/>
      <c r="CL47" s="112"/>
      <c r="TJ47" s="3695"/>
      <c r="TK47" s="3695"/>
      <c r="TL47" s="3695"/>
      <c r="TM47" s="3695"/>
      <c r="TN47" s="3695"/>
      <c r="TO47" s="3695"/>
      <c r="TP47" s="3695"/>
      <c r="TQ47" s="3695"/>
      <c r="TR47" s="3695"/>
      <c r="TS47" s="3695"/>
      <c r="TT47" s="3695"/>
      <c r="TU47" s="3695"/>
      <c r="TV47" s="3695"/>
      <c r="TW47" s="3695"/>
      <c r="TX47" s="3695"/>
      <c r="TY47" s="3695"/>
      <c r="TZ47" s="3695"/>
      <c r="UA47" s="3695"/>
      <c r="UB47" s="3695"/>
      <c r="UC47" s="3695"/>
      <c r="UD47" s="3695"/>
    </row>
    <row r="48" spans="1:550" ht="16.5" customHeight="1" x14ac:dyDescent="0.25">
      <c r="A48" s="3753"/>
      <c r="B48" s="3745"/>
      <c r="C48" s="1792">
        <v>5</v>
      </c>
      <c r="D48" s="2839"/>
      <c r="E48" s="1806"/>
      <c r="F48" s="1800"/>
      <c r="G48" s="1801" t="e">
        <f t="shared" si="145"/>
        <v>#DIV/0!</v>
      </c>
      <c r="H48" s="1802"/>
      <c r="I48" s="1800"/>
      <c r="J48" s="1800" t="e">
        <f t="shared" si="146"/>
        <v>#DIV/0!</v>
      </c>
      <c r="K48" s="1802"/>
      <c r="L48" s="1800"/>
      <c r="M48" s="1800" t="e">
        <f t="shared" si="90"/>
        <v>#DIV/0!</v>
      </c>
      <c r="N48" s="1800">
        <f t="shared" si="132"/>
        <v>0</v>
      </c>
      <c r="O48" s="2430">
        <f>F48+I48</f>
        <v>0</v>
      </c>
      <c r="P48" s="1845"/>
      <c r="Q48" s="1820"/>
      <c r="R48" s="1819"/>
      <c r="S48" s="2862"/>
      <c r="T48" s="2912"/>
      <c r="U48" s="1820"/>
      <c r="V48" s="2863">
        <f t="shared" si="0"/>
        <v>0</v>
      </c>
      <c r="W48" s="2145"/>
      <c r="X48" s="2145"/>
      <c r="Y48" s="2145"/>
      <c r="Z48" s="2506"/>
      <c r="AA48" s="1905">
        <v>0</v>
      </c>
      <c r="AB48" s="1905">
        <v>0</v>
      </c>
      <c r="AC48" s="1860">
        <f t="shared" si="133"/>
        <v>0</v>
      </c>
      <c r="AD48" s="1908">
        <v>0</v>
      </c>
      <c r="AE48" s="1904">
        <v>0</v>
      </c>
      <c r="AF48" s="2019">
        <f t="shared" si="147"/>
        <v>0</v>
      </c>
      <c r="AG48" s="1905">
        <v>0</v>
      </c>
      <c r="AH48" s="1853">
        <v>0</v>
      </c>
      <c r="AI48" s="2632">
        <f t="shared" si="148"/>
        <v>0</v>
      </c>
      <c r="AJ48" s="2743">
        <v>0</v>
      </c>
      <c r="AK48" s="2743">
        <v>0</v>
      </c>
      <c r="AL48" s="2692">
        <f t="shared" si="134"/>
        <v>0</v>
      </c>
      <c r="AM48" s="2283">
        <v>0</v>
      </c>
      <c r="AN48" s="2262">
        <v>0</v>
      </c>
      <c r="AO48" s="2262">
        <v>0</v>
      </c>
      <c r="AP48" s="2262"/>
      <c r="AQ48" s="2253">
        <f t="shared" ref="AQ48" si="149">AM48+AO48</f>
        <v>0</v>
      </c>
      <c r="AR48" s="2724">
        <v>0</v>
      </c>
      <c r="AS48" s="2254">
        <v>0</v>
      </c>
      <c r="AT48" s="2273">
        <v>0</v>
      </c>
      <c r="AU48" s="2255">
        <f>AS48+AT48</f>
        <v>0</v>
      </c>
      <c r="AV48" s="2848">
        <v>0</v>
      </c>
      <c r="AW48" s="2484">
        <v>0</v>
      </c>
      <c r="AX48" s="2849">
        <f t="shared" si="135"/>
        <v>0</v>
      </c>
      <c r="AY48" s="2853">
        <f>AD48+AM48</f>
        <v>0</v>
      </c>
      <c r="AZ48" s="2153">
        <f t="shared" si="142"/>
        <v>0</v>
      </c>
      <c r="BA48" s="2153">
        <f t="shared" si="143"/>
        <v>0</v>
      </c>
      <c r="BB48" s="2153">
        <f t="shared" si="144"/>
        <v>0</v>
      </c>
      <c r="BC48" s="2153">
        <f t="shared" si="136"/>
        <v>0</v>
      </c>
      <c r="BD48" s="2168">
        <f t="shared" si="137"/>
        <v>0</v>
      </c>
      <c r="BE48" s="2891">
        <f t="shared" si="137"/>
        <v>0</v>
      </c>
      <c r="BF48" s="2892">
        <f t="shared" si="138"/>
        <v>0</v>
      </c>
      <c r="BG48" s="2936">
        <f t="shared" si="127"/>
        <v>0</v>
      </c>
      <c r="BH48" s="2940">
        <f>BF48-BC48</f>
        <v>0</v>
      </c>
      <c r="BI48" s="1983"/>
      <c r="BJ48" s="1983"/>
      <c r="BK48" s="1983"/>
      <c r="BL48" s="1983"/>
      <c r="BM48" s="1983"/>
      <c r="BN48" s="1983"/>
      <c r="BO48" s="1983"/>
      <c r="BP48" s="1983"/>
      <c r="BQ48" s="1983"/>
      <c r="BR48" s="1983"/>
      <c r="BS48" s="1983"/>
      <c r="BT48" s="1983"/>
      <c r="BU48" s="1983"/>
      <c r="BV48" s="1983"/>
      <c r="BW48" s="2905"/>
      <c r="CL48" s="112"/>
      <c r="TJ48" s="3695"/>
      <c r="TK48" s="3695"/>
      <c r="TL48" s="3695"/>
      <c r="TM48" s="3695"/>
      <c r="TN48" s="3695"/>
      <c r="TO48" s="3695"/>
      <c r="TP48" s="3695"/>
      <c r="TQ48" s="3695"/>
      <c r="TR48" s="3695"/>
      <c r="TS48" s="3695"/>
      <c r="TT48" s="3695"/>
      <c r="TU48" s="3695"/>
      <c r="TV48" s="3695"/>
      <c r="TW48" s="3695"/>
      <c r="TX48" s="3695"/>
      <c r="TY48" s="3695"/>
      <c r="TZ48" s="3695"/>
      <c r="UA48" s="3695"/>
      <c r="UB48" s="3695"/>
      <c r="UC48" s="3695"/>
      <c r="UD48" s="3695"/>
    </row>
    <row r="49" spans="1:550" s="1144" customFormat="1" ht="20.25" customHeight="1" x14ac:dyDescent="0.2">
      <c r="A49" s="3753"/>
      <c r="B49" s="3746"/>
      <c r="C49" s="1795"/>
      <c r="D49" s="3145" t="s">
        <v>582</v>
      </c>
      <c r="E49" s="2224">
        <f>SUM(E44:E48)</f>
        <v>0</v>
      </c>
      <c r="F49" s="1916">
        <f>SUM(F44:F48)</f>
        <v>0</v>
      </c>
      <c r="G49" s="2225" t="e">
        <f t="shared" ref="G49:G59" si="150">F49/E49</f>
        <v>#DIV/0!</v>
      </c>
      <c r="H49" s="2224">
        <f>SUM(H44:H48)</f>
        <v>0</v>
      </c>
      <c r="I49" s="1916">
        <f>SUM(I44:I48)</f>
        <v>0</v>
      </c>
      <c r="J49" s="1916" t="e">
        <f t="shared" si="146"/>
        <v>#DIV/0!</v>
      </c>
      <c r="K49" s="2224">
        <f t="shared" ref="K49:L49" si="151">SUM(K44:K46)</f>
        <v>0</v>
      </c>
      <c r="L49" s="1916">
        <f t="shared" si="151"/>
        <v>0</v>
      </c>
      <c r="M49" s="1916" t="e">
        <f t="shared" si="90"/>
        <v>#DIV/0!</v>
      </c>
      <c r="N49" s="1916">
        <f t="shared" ref="N49:V49" si="152">SUM(N44:N48)</f>
        <v>0</v>
      </c>
      <c r="O49" s="2251">
        <f t="shared" si="152"/>
        <v>0</v>
      </c>
      <c r="P49" s="2043">
        <f t="shared" si="152"/>
        <v>0</v>
      </c>
      <c r="Q49" s="2043">
        <f t="shared" si="152"/>
        <v>0</v>
      </c>
      <c r="R49" s="2043">
        <f t="shared" si="152"/>
        <v>0</v>
      </c>
      <c r="S49" s="2043">
        <f t="shared" si="152"/>
        <v>0</v>
      </c>
      <c r="T49" s="2043">
        <f t="shared" si="152"/>
        <v>0</v>
      </c>
      <c r="U49" s="2043">
        <f t="shared" si="152"/>
        <v>0</v>
      </c>
      <c r="V49" s="2703">
        <f t="shared" si="152"/>
        <v>0</v>
      </c>
      <c r="W49" s="2737"/>
      <c r="X49" s="2013"/>
      <c r="Y49" s="2703"/>
      <c r="Z49" s="3320">
        <f>SUM(Z44:Z48)</f>
        <v>0</v>
      </c>
      <c r="AA49" s="1916">
        <f>SUM(AA44:AA48)</f>
        <v>0</v>
      </c>
      <c r="AB49" s="1916">
        <f>SUM(AB44:AB48)</f>
        <v>0</v>
      </c>
      <c r="AC49" s="1916">
        <f t="shared" ref="AC49:AK49" si="153">SUM(AC44:AC46)</f>
        <v>0</v>
      </c>
      <c r="AD49" s="1916">
        <f>SUM(AD44:AD48)</f>
        <v>0</v>
      </c>
      <c r="AE49" s="1916">
        <f t="shared" si="153"/>
        <v>0</v>
      </c>
      <c r="AF49" s="1916">
        <f t="shared" si="153"/>
        <v>0</v>
      </c>
      <c r="AG49" s="1916">
        <f>SUM(AG44:AG48)</f>
        <v>0</v>
      </c>
      <c r="AH49" s="1916">
        <f t="shared" si="153"/>
        <v>0</v>
      </c>
      <c r="AI49" s="2251">
        <f t="shared" si="153"/>
        <v>0</v>
      </c>
      <c r="AJ49" s="1916">
        <f t="shared" si="153"/>
        <v>0</v>
      </c>
      <c r="AK49" s="1916">
        <f t="shared" si="153"/>
        <v>0</v>
      </c>
      <c r="AL49" s="1916">
        <f>AJ49+AK49</f>
        <v>0</v>
      </c>
      <c r="AM49" s="1916">
        <f>SUM(AM44:AM48)</f>
        <v>0</v>
      </c>
      <c r="AN49" s="1916">
        <f>SUM(AN44:AN48)</f>
        <v>0</v>
      </c>
      <c r="AO49" s="1916">
        <f>SUM(AO44:AO48)</f>
        <v>0</v>
      </c>
      <c r="AP49" s="1916"/>
      <c r="AQ49" s="1916">
        <f>SUM(AQ44:AQ48)</f>
        <v>0</v>
      </c>
      <c r="AR49" s="1916">
        <f t="shared" ref="AR49:AT49" si="154">SUM(AR44:AR46)</f>
        <v>0</v>
      </c>
      <c r="AS49" s="1916">
        <f>SUM(AS44:AS48)</f>
        <v>0</v>
      </c>
      <c r="AT49" s="1916">
        <f t="shared" si="154"/>
        <v>0</v>
      </c>
      <c r="AU49" s="2251">
        <f>SUM(AU44:AU48)</f>
        <v>0</v>
      </c>
      <c r="AV49" s="2274">
        <f>SUM(AV44:AV48)</f>
        <v>0</v>
      </c>
      <c r="AW49" s="2274">
        <f>SUM(AW44:AW48)</f>
        <v>0</v>
      </c>
      <c r="AX49" s="2274">
        <f t="shared" si="135"/>
        <v>0</v>
      </c>
      <c r="AY49" s="2274">
        <f t="shared" ref="AY49:BD49" si="155">SUM(AY44:AY48)</f>
        <v>0</v>
      </c>
      <c r="AZ49" s="2274">
        <f t="shared" si="155"/>
        <v>0</v>
      </c>
      <c r="BA49" s="2274">
        <f t="shared" si="155"/>
        <v>0</v>
      </c>
      <c r="BB49" s="2274">
        <f t="shared" si="155"/>
        <v>0</v>
      </c>
      <c r="BC49" s="2274">
        <f t="shared" si="155"/>
        <v>0</v>
      </c>
      <c r="BD49" s="2274">
        <f t="shared" si="155"/>
        <v>0</v>
      </c>
      <c r="BE49" s="2274">
        <f t="shared" ref="BE49" si="156">SUM(BE44:BE46)</f>
        <v>0</v>
      </c>
      <c r="BF49" s="2274">
        <f>SUM(BF44:BF48)</f>
        <v>0</v>
      </c>
      <c r="BG49" s="2846">
        <f t="shared" si="127"/>
        <v>0</v>
      </c>
      <c r="BH49" s="3005">
        <f>SUM(BH44:BH48)</f>
        <v>0</v>
      </c>
      <c r="BI49" s="1983"/>
      <c r="BJ49" s="1983"/>
      <c r="BK49" s="1983"/>
      <c r="BL49" s="1983"/>
      <c r="BM49" s="1983"/>
      <c r="BN49" s="1983"/>
      <c r="BO49" s="1983"/>
      <c r="BP49" s="1983"/>
      <c r="BQ49" s="1983"/>
      <c r="BR49" s="1983"/>
      <c r="BS49" s="1983"/>
      <c r="BT49" s="1983"/>
      <c r="BU49" s="1983"/>
      <c r="BV49" s="1983"/>
      <c r="BW49" s="2121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695"/>
      <c r="TK49" s="3695"/>
      <c r="TL49" s="3695"/>
      <c r="TM49" s="3695"/>
      <c r="TN49" s="3695"/>
      <c r="TO49" s="3695"/>
      <c r="TP49" s="3695"/>
      <c r="TQ49" s="3695"/>
      <c r="TR49" s="3695"/>
      <c r="TS49" s="3695"/>
      <c r="TT49" s="3695"/>
      <c r="TU49" s="3695"/>
      <c r="TV49" s="3695"/>
      <c r="TW49" s="3695"/>
      <c r="TX49" s="3695"/>
      <c r="TY49" s="3695"/>
      <c r="TZ49" s="3695"/>
      <c r="UA49" s="3695"/>
      <c r="UB49" s="3695"/>
      <c r="UC49" s="3695"/>
      <c r="UD49" s="3695"/>
    </row>
    <row r="50" spans="1:550" ht="15" customHeight="1" x14ac:dyDescent="0.25">
      <c r="A50" s="3753"/>
      <c r="B50" s="3759"/>
      <c r="C50" s="1914">
        <v>1</v>
      </c>
      <c r="D50" s="2856" t="s">
        <v>680</v>
      </c>
      <c r="E50" s="3146">
        <v>90</v>
      </c>
      <c r="F50" s="3370">
        <v>5344</v>
      </c>
      <c r="G50" s="1915">
        <f>F50/E50</f>
        <v>59.37777777777778</v>
      </c>
      <c r="H50" s="1900">
        <v>0</v>
      </c>
      <c r="I50" s="1863">
        <v>0</v>
      </c>
      <c r="J50" s="2395" t="e">
        <f t="shared" ref="J50:J56" si="157">I50/H50</f>
        <v>#DIV/0!</v>
      </c>
      <c r="K50" s="1900"/>
      <c r="L50" s="1863"/>
      <c r="M50" s="1863" t="e">
        <f t="shared" si="90"/>
        <v>#DIV/0!</v>
      </c>
      <c r="N50" s="1915">
        <f t="shared" ref="N50:N65" si="158">L50+I50+F50</f>
        <v>5344</v>
      </c>
      <c r="O50" s="2427">
        <f>L50+I50+F50</f>
        <v>5344</v>
      </c>
      <c r="P50" s="2448"/>
      <c r="Q50" s="2844">
        <v>1375000</v>
      </c>
      <c r="R50" s="3390">
        <v>36524281.25</v>
      </c>
      <c r="S50" s="3390">
        <v>656250</v>
      </c>
      <c r="T50" s="3391">
        <f>300000+400000</f>
        <v>700000</v>
      </c>
      <c r="U50" s="2395">
        <v>12848468.75</v>
      </c>
      <c r="V50" s="2844">
        <f>P50+Q50+R50+U50+S50+T50</f>
        <v>52104000</v>
      </c>
      <c r="W50" s="2449"/>
      <c r="X50" s="2449"/>
      <c r="Y50" s="2449"/>
      <c r="Z50" s="2504">
        <f>N50*0.25*6500</f>
        <v>8684000</v>
      </c>
      <c r="AA50" s="1905">
        <v>418452.93</v>
      </c>
      <c r="AB50" s="1905">
        <v>418452.93</v>
      </c>
      <c r="AC50" s="2128">
        <f t="shared" ref="AC50:AC65" si="159">AA50-AB50</f>
        <v>0</v>
      </c>
      <c r="AD50" s="1908">
        <v>418452.93</v>
      </c>
      <c r="AE50" s="1904">
        <f>6978775+1244167.79+458562.12</f>
        <v>8681504.9100000001</v>
      </c>
      <c r="AF50" s="2102">
        <f t="shared" ref="AF50:AF54" si="160">AD50+AE50</f>
        <v>9099957.8399999999</v>
      </c>
      <c r="AG50" s="1856">
        <v>0</v>
      </c>
      <c r="AH50" s="1905">
        <v>0</v>
      </c>
      <c r="AI50" s="2638">
        <f t="shared" ref="AI50" si="161">AG50+AH50</f>
        <v>0</v>
      </c>
      <c r="AJ50" s="2196">
        <v>418452.93</v>
      </c>
      <c r="AK50" s="2745">
        <v>418452.93</v>
      </c>
      <c r="AL50" s="3060">
        <f>AJ50-AK50</f>
        <v>0</v>
      </c>
      <c r="AM50" s="2283">
        <v>0</v>
      </c>
      <c r="AN50" s="2262">
        <v>0</v>
      </c>
      <c r="AO50" s="2262">
        <v>0</v>
      </c>
      <c r="AP50" s="2262"/>
      <c r="AQ50" s="2253">
        <f>AM50+AN50</f>
        <v>0</v>
      </c>
      <c r="AR50" s="2724">
        <v>0</v>
      </c>
      <c r="AS50" s="2254">
        <v>0</v>
      </c>
      <c r="AT50" s="2273">
        <v>0</v>
      </c>
      <c r="AU50" s="2255">
        <f>AS50+AT50</f>
        <v>0</v>
      </c>
      <c r="AV50" s="2848">
        <f>AY50-BD50</f>
        <v>418452.93</v>
      </c>
      <c r="AW50" s="2484">
        <v>418452.93</v>
      </c>
      <c r="AX50" s="2849">
        <f t="shared" ref="AX50:AX65" si="162">AV50-AW50</f>
        <v>0</v>
      </c>
      <c r="AY50" s="2900">
        <f>AD50+AM50</f>
        <v>418452.93</v>
      </c>
      <c r="AZ50" s="2153">
        <f>AE50+AO50+AN50</f>
        <v>8681504.9100000001</v>
      </c>
      <c r="BA50" s="1904">
        <v>0</v>
      </c>
      <c r="BB50" s="1904">
        <v>0</v>
      </c>
      <c r="BC50" s="2153">
        <f t="shared" ref="BC50:BC52" si="163">AY50+AZ50</f>
        <v>9099957.8399999999</v>
      </c>
      <c r="BD50" s="2168">
        <v>0</v>
      </c>
      <c r="BE50" s="2891">
        <f>AH50+AT50</f>
        <v>0</v>
      </c>
      <c r="BF50" s="2892">
        <f t="shared" ref="BF50:BF52" si="164">BD50+BE50</f>
        <v>0</v>
      </c>
      <c r="BG50" s="2930">
        <f t="shared" si="127"/>
        <v>0</v>
      </c>
      <c r="BH50" s="2689">
        <f t="shared" ref="BH50:BH65" si="165">BF50-BC50</f>
        <v>-9099957.8399999999</v>
      </c>
      <c r="BI50" s="1983"/>
      <c r="BJ50" s="1983"/>
      <c r="BK50" s="1983"/>
      <c r="BL50" s="1983"/>
      <c r="BM50" s="1983"/>
      <c r="BN50" s="1983"/>
      <c r="BO50" s="1983"/>
      <c r="BP50" s="1983"/>
      <c r="BQ50" s="1983"/>
      <c r="BR50" s="1983"/>
      <c r="BS50" s="1983"/>
      <c r="BT50" s="1983"/>
      <c r="BU50" s="1983"/>
      <c r="BV50" s="1983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695"/>
      <c r="TK50" s="3695"/>
      <c r="TL50" s="3695"/>
      <c r="TM50" s="3695"/>
      <c r="TN50" s="3695"/>
      <c r="TO50" s="3695"/>
      <c r="TP50" s="3695"/>
      <c r="TQ50" s="3695"/>
      <c r="TR50" s="3695"/>
      <c r="TS50" s="3695"/>
      <c r="TT50" s="3695"/>
      <c r="TU50" s="3695"/>
      <c r="TV50" s="3695"/>
      <c r="TW50" s="3695"/>
      <c r="TX50" s="3695"/>
      <c r="TY50" s="3695"/>
      <c r="TZ50" s="3695"/>
      <c r="UA50" s="3695"/>
      <c r="UB50" s="3695"/>
      <c r="UC50" s="3695"/>
      <c r="UD50" s="3695"/>
    </row>
    <row r="51" spans="1:550" ht="15" customHeight="1" x14ac:dyDescent="0.25">
      <c r="A51" s="3753"/>
      <c r="B51" s="3759"/>
      <c r="C51" s="1792">
        <v>2</v>
      </c>
      <c r="D51" s="3402" t="s">
        <v>688</v>
      </c>
      <c r="E51" s="2841"/>
      <c r="F51" s="1800"/>
      <c r="G51" s="1801" t="e">
        <f t="shared" si="150"/>
        <v>#DIV/0!</v>
      </c>
      <c r="H51" s="1802"/>
      <c r="I51" s="1800"/>
      <c r="J51" s="2395" t="e">
        <f t="shared" si="157"/>
        <v>#DIV/0!</v>
      </c>
      <c r="K51" s="1802"/>
      <c r="L51" s="1800"/>
      <c r="M51" s="1800" t="e">
        <f t="shared" si="90"/>
        <v>#DIV/0!</v>
      </c>
      <c r="N51" s="1800">
        <f t="shared" si="158"/>
        <v>0</v>
      </c>
      <c r="O51" s="2430">
        <f>F51+I51</f>
        <v>0</v>
      </c>
      <c r="P51" s="2452"/>
      <c r="Q51" s="2453"/>
      <c r="R51" s="3403"/>
      <c r="S51" s="3122"/>
      <c r="T51" s="3114"/>
      <c r="U51" s="2395">
        <f>+O51*2400</f>
        <v>0</v>
      </c>
      <c r="V51" s="3404">
        <f>U51+R51+Q51+P51+S51+T51</f>
        <v>0</v>
      </c>
      <c r="W51" s="2454"/>
      <c r="X51" s="2454"/>
      <c r="Y51" s="2454"/>
      <c r="Z51" s="2504">
        <v>452610.8</v>
      </c>
      <c r="AA51" s="1905">
        <v>452610.8</v>
      </c>
      <c r="AB51" s="1905">
        <v>452610.8</v>
      </c>
      <c r="AC51" s="1980">
        <v>0</v>
      </c>
      <c r="AD51" s="1908">
        <v>0</v>
      </c>
      <c r="AE51" s="1904">
        <v>0</v>
      </c>
      <c r="AF51" s="2019">
        <f t="shared" si="160"/>
        <v>0</v>
      </c>
      <c r="AG51" s="1988">
        <v>0</v>
      </c>
      <c r="AH51" s="1853">
        <v>0</v>
      </c>
      <c r="AI51" s="2632">
        <f t="shared" si="66"/>
        <v>0</v>
      </c>
      <c r="AJ51" s="2743">
        <v>0</v>
      </c>
      <c r="AK51" s="2743">
        <v>0</v>
      </c>
      <c r="AL51" s="3062">
        <f>AJ51-AK51</f>
        <v>0</v>
      </c>
      <c r="AM51" s="2283">
        <v>0</v>
      </c>
      <c r="AN51" s="2262">
        <v>0</v>
      </c>
      <c r="AO51" s="2262">
        <v>0</v>
      </c>
      <c r="AP51" s="2262"/>
      <c r="AQ51" s="2253">
        <f t="shared" ref="AQ51:AQ65" si="166">AM51+AN51</f>
        <v>0</v>
      </c>
      <c r="AR51" s="2724">
        <v>0</v>
      </c>
      <c r="AS51" s="2254">
        <v>0</v>
      </c>
      <c r="AT51" s="2265">
        <v>0</v>
      </c>
      <c r="AU51" s="2255">
        <f>AS51+AT51</f>
        <v>0</v>
      </c>
      <c r="AV51" s="2088">
        <v>452610.8</v>
      </c>
      <c r="AW51" s="1856">
        <v>452610.8</v>
      </c>
      <c r="AX51" s="1892">
        <f t="shared" si="162"/>
        <v>0</v>
      </c>
      <c r="AY51" s="2852">
        <f>AD51+AM51</f>
        <v>0</v>
      </c>
      <c r="AZ51" s="2153">
        <f t="shared" ref="AZ51:AZ65" si="167">AE51+AO51</f>
        <v>0</v>
      </c>
      <c r="BA51" s="2153">
        <v>0</v>
      </c>
      <c r="BB51" s="1904">
        <f t="shared" ref="BB51:BB65" si="168">AY51+BA51</f>
        <v>0</v>
      </c>
      <c r="BC51" s="2153">
        <f t="shared" si="163"/>
        <v>0</v>
      </c>
      <c r="BD51" s="2168">
        <v>0</v>
      </c>
      <c r="BE51" s="2891">
        <f>AH51+AT51</f>
        <v>0</v>
      </c>
      <c r="BF51" s="2892">
        <f t="shared" si="164"/>
        <v>0</v>
      </c>
      <c r="BG51" s="2941">
        <f t="shared" si="127"/>
        <v>0</v>
      </c>
      <c r="BH51" s="2689">
        <f t="shared" si="165"/>
        <v>0</v>
      </c>
      <c r="BI51" s="1983"/>
      <c r="BJ51" s="1983"/>
      <c r="BK51" s="1983"/>
      <c r="BL51" s="1983"/>
      <c r="BM51" s="1983"/>
      <c r="BN51" s="1983"/>
      <c r="BO51" s="1983"/>
      <c r="BP51" s="1983"/>
      <c r="BQ51" s="1983"/>
      <c r="BR51" s="1983"/>
      <c r="BS51" s="1983"/>
      <c r="BT51" s="1983"/>
      <c r="BU51" s="1983"/>
      <c r="BV51" s="1983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695"/>
      <c r="TK51" s="3695"/>
      <c r="TL51" s="3695"/>
      <c r="TM51" s="3695"/>
      <c r="TN51" s="3695"/>
      <c r="TO51" s="3695"/>
      <c r="TP51" s="3695"/>
      <c r="TQ51" s="3695"/>
      <c r="TR51" s="3695"/>
      <c r="TS51" s="3695"/>
      <c r="TT51" s="3695"/>
      <c r="TU51" s="3695"/>
      <c r="TV51" s="3695"/>
      <c r="TW51" s="3695"/>
      <c r="TX51" s="3695"/>
      <c r="TY51" s="3695"/>
      <c r="TZ51" s="3695"/>
      <c r="UA51" s="3695"/>
      <c r="UB51" s="3695"/>
      <c r="UC51" s="3695"/>
      <c r="UD51" s="3695"/>
    </row>
    <row r="52" spans="1:550" ht="15" customHeight="1" x14ac:dyDescent="0.25">
      <c r="A52" s="3753"/>
      <c r="B52" s="3759"/>
      <c r="C52" s="2921">
        <v>3</v>
      </c>
      <c r="D52" s="2907"/>
      <c r="E52" s="1806"/>
      <c r="F52" s="1800"/>
      <c r="G52" s="1801" t="e">
        <f t="shared" si="150"/>
        <v>#DIV/0!</v>
      </c>
      <c r="H52" s="1802"/>
      <c r="I52" s="1800"/>
      <c r="J52" s="2395" t="e">
        <f t="shared" si="157"/>
        <v>#DIV/0!</v>
      </c>
      <c r="K52" s="1802"/>
      <c r="L52" s="1800"/>
      <c r="M52" s="1800" t="e">
        <f t="shared" si="90"/>
        <v>#DIV/0!</v>
      </c>
      <c r="N52" s="1800">
        <f t="shared" si="158"/>
        <v>0</v>
      </c>
      <c r="O52" s="2430">
        <f>F52+I52</f>
        <v>0</v>
      </c>
      <c r="P52" s="2455"/>
      <c r="Q52" s="2840"/>
      <c r="R52" s="3125"/>
      <c r="S52" s="3123"/>
      <c r="T52" s="3115"/>
      <c r="U52" s="2395">
        <v>0</v>
      </c>
      <c r="V52" s="3405">
        <f>P52+Q52+R52+U52</f>
        <v>0</v>
      </c>
      <c r="W52" s="2923"/>
      <c r="X52" s="2923"/>
      <c r="Y52" s="2923"/>
      <c r="Z52" s="2504"/>
      <c r="AA52" s="1905">
        <v>0</v>
      </c>
      <c r="AB52" s="1905">
        <v>0</v>
      </c>
      <c r="AC52" s="1859">
        <f t="shared" si="159"/>
        <v>0</v>
      </c>
      <c r="AD52" s="1908">
        <v>0</v>
      </c>
      <c r="AE52" s="1904">
        <v>0</v>
      </c>
      <c r="AF52" s="2019">
        <f t="shared" si="160"/>
        <v>0</v>
      </c>
      <c r="AG52" s="1856">
        <v>0</v>
      </c>
      <c r="AH52" s="1905">
        <v>0</v>
      </c>
      <c r="AI52" s="2632">
        <f t="shared" si="66"/>
        <v>0</v>
      </c>
      <c r="AJ52" s="2743">
        <v>0</v>
      </c>
      <c r="AK52" s="2743">
        <v>0</v>
      </c>
      <c r="AL52" s="3062">
        <f t="shared" ref="AL52:AL65" si="169">AJ52+AK52</f>
        <v>0</v>
      </c>
      <c r="AM52" s="2283">
        <v>0</v>
      </c>
      <c r="AN52" s="2262">
        <v>0</v>
      </c>
      <c r="AO52" s="2262">
        <v>0</v>
      </c>
      <c r="AP52" s="2262"/>
      <c r="AQ52" s="2253">
        <f t="shared" si="166"/>
        <v>0</v>
      </c>
      <c r="AR52" s="2724">
        <v>0</v>
      </c>
      <c r="AS52" s="2254">
        <v>0</v>
      </c>
      <c r="AT52" s="2265">
        <v>0</v>
      </c>
      <c r="AU52" s="2255">
        <f>AS52+AT52</f>
        <v>0</v>
      </c>
      <c r="AV52" s="1903">
        <f t="shared" ref="AV52:AV65" si="170">AA52+AJ52</f>
        <v>0</v>
      </c>
      <c r="AW52" s="2484">
        <v>0</v>
      </c>
      <c r="AX52" s="2849">
        <f t="shared" si="162"/>
        <v>0</v>
      </c>
      <c r="AY52" s="2852">
        <f>AD52+AM52</f>
        <v>0</v>
      </c>
      <c r="AZ52" s="2153">
        <f t="shared" si="167"/>
        <v>0</v>
      </c>
      <c r="BA52" s="2153">
        <v>0</v>
      </c>
      <c r="BB52" s="1904">
        <f t="shared" si="168"/>
        <v>0</v>
      </c>
      <c r="BC52" s="2153">
        <f t="shared" si="163"/>
        <v>0</v>
      </c>
      <c r="BD52" s="2168">
        <v>0</v>
      </c>
      <c r="BE52" s="2891">
        <f>AH52+AT52</f>
        <v>0</v>
      </c>
      <c r="BF52" s="2892">
        <f t="shared" si="164"/>
        <v>0</v>
      </c>
      <c r="BG52" s="2941">
        <f t="shared" si="127"/>
        <v>0</v>
      </c>
      <c r="BH52" s="2938">
        <f t="shared" si="165"/>
        <v>0</v>
      </c>
      <c r="BI52" s="1983"/>
      <c r="BJ52" s="1983"/>
      <c r="BK52" s="1983"/>
      <c r="BL52" s="1983"/>
      <c r="BM52" s="1983"/>
      <c r="BN52" s="1983"/>
      <c r="BO52" s="1983"/>
      <c r="BP52" s="1983"/>
      <c r="BQ52" s="1983"/>
      <c r="BR52" s="1983"/>
      <c r="BS52" s="1983"/>
      <c r="BT52" s="1983"/>
      <c r="BU52" s="1983"/>
      <c r="BV52" s="1983"/>
      <c r="BW52" s="2250"/>
      <c r="TJ52" s="3695"/>
      <c r="TK52" s="3695"/>
      <c r="TL52" s="3695"/>
      <c r="TM52" s="3695"/>
      <c r="TN52" s="3695"/>
      <c r="TO52" s="3695"/>
      <c r="TP52" s="3695"/>
      <c r="TQ52" s="3695"/>
      <c r="TR52" s="3695"/>
      <c r="TS52" s="3695"/>
      <c r="TT52" s="3695"/>
      <c r="TU52" s="3695"/>
      <c r="TV52" s="3695"/>
      <c r="TW52" s="3695"/>
      <c r="TX52" s="3695"/>
      <c r="TY52" s="3695"/>
      <c r="TZ52" s="3695"/>
      <c r="UA52" s="3695"/>
      <c r="UB52" s="3695"/>
      <c r="UC52" s="3695"/>
      <c r="UD52" s="3695"/>
    </row>
    <row r="53" spans="1:550" ht="15" customHeight="1" x14ac:dyDescent="0.25">
      <c r="A53" s="3753"/>
      <c r="B53" s="3754" t="s">
        <v>700</v>
      </c>
      <c r="C53" s="1796">
        <v>4</v>
      </c>
      <c r="D53" s="2920"/>
      <c r="E53" s="1806"/>
      <c r="F53" s="2395"/>
      <c r="G53" s="1915" t="e">
        <f t="shared" si="150"/>
        <v>#DIV/0!</v>
      </c>
      <c r="H53" s="1802"/>
      <c r="I53" s="1800"/>
      <c r="J53" s="2395" t="e">
        <f t="shared" si="157"/>
        <v>#DIV/0!</v>
      </c>
      <c r="K53" s="1802"/>
      <c r="L53" s="1800"/>
      <c r="M53" s="1863" t="e">
        <f t="shared" si="90"/>
        <v>#DIV/0!</v>
      </c>
      <c r="N53" s="1915">
        <f t="shared" si="158"/>
        <v>0</v>
      </c>
      <c r="O53" s="2427">
        <f>I53+F53</f>
        <v>0</v>
      </c>
      <c r="P53" s="2448"/>
      <c r="Q53" s="2302"/>
      <c r="R53" s="3123"/>
      <c r="S53" s="3123"/>
      <c r="T53" s="3115"/>
      <c r="U53" s="2449">
        <f>+O53*2400</f>
        <v>0</v>
      </c>
      <c r="V53" s="2457">
        <f>U53+R53+P53+Q53</f>
        <v>0</v>
      </c>
      <c r="W53" s="2302"/>
      <c r="X53" s="2955"/>
      <c r="Y53" s="2924"/>
      <c r="Z53" s="2504"/>
      <c r="AA53" s="1905">
        <v>0</v>
      </c>
      <c r="AB53" s="1905">
        <v>0</v>
      </c>
      <c r="AC53" s="1859">
        <f t="shared" si="159"/>
        <v>0</v>
      </c>
      <c r="AD53" s="1908">
        <v>0</v>
      </c>
      <c r="AE53" s="1904">
        <v>0</v>
      </c>
      <c r="AF53" s="2184">
        <f t="shared" si="160"/>
        <v>0</v>
      </c>
      <c r="AG53" s="1988">
        <v>0</v>
      </c>
      <c r="AH53" s="1853">
        <f t="shared" ref="AH53:AH65" si="171">AD53+AE53</f>
        <v>0</v>
      </c>
      <c r="AI53" s="2636">
        <f t="shared" ref="AI53:AI65" si="172">AG53+AH53</f>
        <v>0</v>
      </c>
      <c r="AJ53" s="2742">
        <v>0</v>
      </c>
      <c r="AK53" s="2742">
        <v>0</v>
      </c>
      <c r="AL53" s="3064">
        <f>AJ53-AK53</f>
        <v>0</v>
      </c>
      <c r="AM53" s="2283">
        <v>0</v>
      </c>
      <c r="AN53" s="2262">
        <v>0</v>
      </c>
      <c r="AO53" s="2262">
        <v>0</v>
      </c>
      <c r="AP53" s="2262"/>
      <c r="AQ53" s="2253">
        <f t="shared" si="166"/>
        <v>0</v>
      </c>
      <c r="AR53" s="2724">
        <v>0</v>
      </c>
      <c r="AS53" s="2254">
        <v>0</v>
      </c>
      <c r="AT53" s="2273">
        <v>0</v>
      </c>
      <c r="AU53" s="2255">
        <f>AS53+AT53</f>
        <v>0</v>
      </c>
      <c r="AV53" s="2091">
        <f>AA53+AJ53</f>
        <v>0</v>
      </c>
      <c r="AW53" s="1856">
        <v>0</v>
      </c>
      <c r="AX53" s="1892">
        <f t="shared" si="162"/>
        <v>0</v>
      </c>
      <c r="AY53" s="1855">
        <f t="shared" ref="AY53:AY65" si="173">AD53+AM53</f>
        <v>0</v>
      </c>
      <c r="AZ53" s="1904">
        <f t="shared" si="167"/>
        <v>0</v>
      </c>
      <c r="BA53" s="1904">
        <v>0</v>
      </c>
      <c r="BB53" s="1904">
        <f t="shared" si="168"/>
        <v>0</v>
      </c>
      <c r="BC53" s="1904">
        <f t="shared" ref="BC53:BC65" si="174">AY53+AZ53</f>
        <v>0</v>
      </c>
      <c r="BD53" s="1898">
        <f t="shared" ref="BD53:BD65" si="175">AG53+AS53</f>
        <v>0</v>
      </c>
      <c r="BE53" s="1853">
        <f>AH53+AT53</f>
        <v>0</v>
      </c>
      <c r="BF53" s="1980">
        <f t="shared" ref="BF53:BF65" si="176">BD53+BE53</f>
        <v>0</v>
      </c>
      <c r="BG53" s="2931">
        <f t="shared" si="127"/>
        <v>0</v>
      </c>
      <c r="BH53" s="2938">
        <f t="shared" si="165"/>
        <v>0</v>
      </c>
      <c r="BI53" s="1983"/>
      <c r="BJ53" s="1983"/>
      <c r="BK53" s="1983"/>
      <c r="BL53" s="1983"/>
      <c r="BM53" s="1983"/>
      <c r="BN53" s="1983"/>
      <c r="BO53" s="1983"/>
      <c r="BP53" s="1983"/>
      <c r="BQ53" s="1983"/>
      <c r="BR53" s="1983"/>
      <c r="BS53" s="1983"/>
      <c r="BT53" s="1983"/>
      <c r="BU53" s="1983"/>
      <c r="BV53" s="1983"/>
      <c r="BW53" s="2121"/>
      <c r="TJ53" s="3695"/>
      <c r="TK53" s="3695"/>
      <c r="TL53" s="3695"/>
      <c r="TM53" s="3695"/>
      <c r="TN53" s="3695"/>
      <c r="TO53" s="3695"/>
      <c r="TP53" s="3695"/>
      <c r="TQ53" s="3695"/>
      <c r="TR53" s="3695"/>
      <c r="TS53" s="3695"/>
      <c r="TT53" s="3695"/>
      <c r="TU53" s="3695"/>
      <c r="TV53" s="3695"/>
      <c r="TW53" s="3695"/>
      <c r="TX53" s="3695"/>
      <c r="TY53" s="3695"/>
      <c r="TZ53" s="3695"/>
      <c r="UA53" s="3695"/>
      <c r="UB53" s="3695"/>
      <c r="UC53" s="3695"/>
      <c r="UD53" s="3695"/>
    </row>
    <row r="54" spans="1:550" ht="15" customHeight="1" x14ac:dyDescent="0.25">
      <c r="A54" s="3753"/>
      <c r="B54" s="3754"/>
      <c r="C54" s="1792">
        <v>5</v>
      </c>
      <c r="D54" s="2335"/>
      <c r="E54" s="1991"/>
      <c r="F54" s="1863"/>
      <c r="G54" s="1820" t="e">
        <f t="shared" si="150"/>
        <v>#DIV/0!</v>
      </c>
      <c r="H54" s="2181"/>
      <c r="I54" s="1820"/>
      <c r="J54" s="2395" t="e">
        <f t="shared" si="157"/>
        <v>#DIV/0!</v>
      </c>
      <c r="K54" s="2181"/>
      <c r="L54" s="1820"/>
      <c r="M54" s="1915" t="e">
        <f t="shared" si="90"/>
        <v>#DIV/0!</v>
      </c>
      <c r="N54" s="1820">
        <f t="shared" si="158"/>
        <v>0</v>
      </c>
      <c r="O54" s="2428">
        <f>I54+F54</f>
        <v>0</v>
      </c>
      <c r="P54" s="2448"/>
      <c r="Q54" s="2302"/>
      <c r="R54" s="3123"/>
      <c r="S54" s="3123"/>
      <c r="T54" s="3115"/>
      <c r="U54" s="2449">
        <f>O54*L3*2*65%</f>
        <v>0</v>
      </c>
      <c r="V54" s="2530">
        <f>U54+R54+Q54+P54</f>
        <v>0</v>
      </c>
      <c r="W54" s="2542"/>
      <c r="X54" s="2956"/>
      <c r="Y54" s="2536"/>
      <c r="Z54" s="2504"/>
      <c r="AA54" s="1905">
        <v>0</v>
      </c>
      <c r="AB54" s="1905">
        <v>0</v>
      </c>
      <c r="AC54" s="3044">
        <f t="shared" si="159"/>
        <v>0</v>
      </c>
      <c r="AD54" s="1908">
        <v>0</v>
      </c>
      <c r="AE54" s="1904">
        <v>0</v>
      </c>
      <c r="AF54" s="2184">
        <f t="shared" si="160"/>
        <v>0</v>
      </c>
      <c r="AG54" s="1898">
        <v>0</v>
      </c>
      <c r="AH54" s="1853">
        <f t="shared" si="171"/>
        <v>0</v>
      </c>
      <c r="AI54" s="2636">
        <f t="shared" si="172"/>
        <v>0</v>
      </c>
      <c r="AJ54" s="2742">
        <v>0</v>
      </c>
      <c r="AK54" s="2742">
        <v>0</v>
      </c>
      <c r="AL54" s="3064">
        <f>AJ54-AK54</f>
        <v>0</v>
      </c>
      <c r="AM54" s="2283">
        <v>0</v>
      </c>
      <c r="AN54" s="2262">
        <v>0</v>
      </c>
      <c r="AO54" s="2262">
        <v>0</v>
      </c>
      <c r="AP54" s="2262"/>
      <c r="AQ54" s="2253">
        <f t="shared" si="166"/>
        <v>0</v>
      </c>
      <c r="AR54" s="2724">
        <v>0</v>
      </c>
      <c r="AS54" s="2254">
        <v>0</v>
      </c>
      <c r="AT54" s="2265">
        <v>0</v>
      </c>
      <c r="AU54" s="2255">
        <f>AS54+AT54</f>
        <v>0</v>
      </c>
      <c r="AV54" s="2088">
        <f t="shared" si="170"/>
        <v>0</v>
      </c>
      <c r="AW54" s="1856">
        <f t="shared" ref="AW54:AW65" si="177">AB54+AK54</f>
        <v>0</v>
      </c>
      <c r="AX54" s="1892">
        <f t="shared" si="162"/>
        <v>0</v>
      </c>
      <c r="AY54" s="2793">
        <f t="shared" si="173"/>
        <v>0</v>
      </c>
      <c r="AZ54" s="1904">
        <f t="shared" si="167"/>
        <v>0</v>
      </c>
      <c r="BA54" s="1904">
        <v>0</v>
      </c>
      <c r="BB54" s="1904">
        <f t="shared" si="168"/>
        <v>0</v>
      </c>
      <c r="BC54" s="1904">
        <f t="shared" si="174"/>
        <v>0</v>
      </c>
      <c r="BD54" s="1898">
        <f t="shared" si="175"/>
        <v>0</v>
      </c>
      <c r="BE54" s="1853">
        <f>AH54+AT54</f>
        <v>0</v>
      </c>
      <c r="BF54" s="1980">
        <f t="shared" si="176"/>
        <v>0</v>
      </c>
      <c r="BG54" s="2931">
        <f t="shared" si="127"/>
        <v>0</v>
      </c>
      <c r="BH54" s="2938">
        <f t="shared" si="165"/>
        <v>0</v>
      </c>
      <c r="BI54" s="1983"/>
      <c r="BJ54" s="1983"/>
      <c r="BK54" s="1983"/>
      <c r="BL54" s="1983"/>
      <c r="BM54" s="1983"/>
      <c r="BN54" s="1983"/>
      <c r="BO54" s="1983"/>
      <c r="BP54" s="1983"/>
      <c r="BQ54" s="1983"/>
      <c r="BR54" s="1983"/>
      <c r="BS54" s="1983"/>
      <c r="BT54" s="1983"/>
      <c r="BU54" s="1983"/>
      <c r="BV54" s="1983"/>
      <c r="BW54" s="2121"/>
      <c r="TJ54" s="3695"/>
      <c r="TK54" s="3695"/>
      <c r="TL54" s="3695"/>
      <c r="TM54" s="3695"/>
      <c r="TN54" s="3695"/>
      <c r="TO54" s="3695"/>
      <c r="TP54" s="3695"/>
      <c r="TQ54" s="3695"/>
      <c r="TR54" s="3695"/>
      <c r="TS54" s="3695"/>
      <c r="TT54" s="3695"/>
      <c r="TU54" s="3695"/>
      <c r="TV54" s="3695"/>
      <c r="TW54" s="3695"/>
      <c r="TX54" s="3695"/>
      <c r="TY54" s="3695"/>
      <c r="TZ54" s="3695"/>
      <c r="UA54" s="3695"/>
      <c r="UB54" s="3695"/>
      <c r="UC54" s="3695"/>
      <c r="UD54" s="3695"/>
    </row>
    <row r="55" spans="1:550" ht="15.75" hidden="1" customHeight="1" x14ac:dyDescent="0.25">
      <c r="A55" s="3753"/>
      <c r="B55" s="3754"/>
      <c r="C55" s="1914">
        <v>6</v>
      </c>
      <c r="D55" s="2868"/>
      <c r="E55" s="2391"/>
      <c r="F55" s="2392"/>
      <c r="G55" s="2393"/>
      <c r="H55" s="2394"/>
      <c r="I55" s="2393"/>
      <c r="J55" s="2395" t="e">
        <f t="shared" si="157"/>
        <v>#DIV/0!</v>
      </c>
      <c r="K55" s="2394"/>
      <c r="L55" s="2393"/>
      <c r="M55" s="2393" t="e">
        <f t="shared" si="90"/>
        <v>#DIV/0!</v>
      </c>
      <c r="N55" s="2393">
        <f t="shared" si="158"/>
        <v>0</v>
      </c>
      <c r="O55" s="2431"/>
      <c r="P55" s="2448"/>
      <c r="Q55" s="2302"/>
      <c r="R55" s="3124"/>
      <c r="S55" s="3124"/>
      <c r="T55" s="3116"/>
      <c r="U55" s="2449"/>
      <c r="V55" s="2531"/>
      <c r="W55" s="2451"/>
      <c r="X55" s="2957"/>
      <c r="Y55" s="2537"/>
      <c r="Z55" s="2504"/>
      <c r="AA55" s="1905">
        <v>0</v>
      </c>
      <c r="AB55" s="1905">
        <v>0</v>
      </c>
      <c r="AC55" s="1859">
        <f t="shared" si="159"/>
        <v>0</v>
      </c>
      <c r="AD55" s="1908">
        <v>0</v>
      </c>
      <c r="AE55" s="1904">
        <v>0</v>
      </c>
      <c r="AF55" s="2019"/>
      <c r="AG55" s="1856"/>
      <c r="AH55" s="1905">
        <f t="shared" si="171"/>
        <v>0</v>
      </c>
      <c r="AI55" s="2632"/>
      <c r="AJ55" s="2743">
        <v>0</v>
      </c>
      <c r="AK55" s="2743">
        <v>0</v>
      </c>
      <c r="AL55" s="3062">
        <f t="shared" si="169"/>
        <v>0</v>
      </c>
      <c r="AM55" s="2283"/>
      <c r="AN55" s="2262"/>
      <c r="AO55" s="2262"/>
      <c r="AP55" s="2262"/>
      <c r="AQ55" s="2253">
        <f t="shared" si="166"/>
        <v>0</v>
      </c>
      <c r="AR55" s="2724"/>
      <c r="AS55" s="2254"/>
      <c r="AT55" s="2273"/>
      <c r="AU55" s="2255"/>
      <c r="AV55" s="1903"/>
      <c r="AW55" s="1856"/>
      <c r="AX55" s="1892">
        <f t="shared" si="162"/>
        <v>0</v>
      </c>
      <c r="AY55" s="1854"/>
      <c r="AZ55" s="1904">
        <f t="shared" si="167"/>
        <v>0</v>
      </c>
      <c r="BA55" s="1904">
        <f t="shared" ref="BA55:BA65" si="178">AY55-AZ55</f>
        <v>0</v>
      </c>
      <c r="BB55" s="1904"/>
      <c r="BC55" s="1904"/>
      <c r="BD55" s="1898"/>
      <c r="BE55" s="1853"/>
      <c r="BF55" s="1980"/>
      <c r="BG55" s="2931">
        <f t="shared" si="127"/>
        <v>0</v>
      </c>
      <c r="BH55" s="2938">
        <f t="shared" si="165"/>
        <v>0</v>
      </c>
      <c r="BI55" s="1983"/>
      <c r="BJ55" s="1983"/>
      <c r="BK55" s="1983"/>
      <c r="BL55" s="1983"/>
      <c r="BM55" s="1983"/>
      <c r="BN55" s="1983"/>
      <c r="BO55" s="1983"/>
      <c r="BP55" s="1983"/>
      <c r="BQ55" s="1983"/>
      <c r="BR55" s="1983"/>
      <c r="BS55" s="1983"/>
      <c r="BT55" s="1983"/>
      <c r="BU55" s="1983"/>
      <c r="BV55" s="1983"/>
      <c r="BW55" s="2121"/>
      <c r="TJ55" s="3695"/>
      <c r="TK55" s="3695"/>
      <c r="TL55" s="3695"/>
      <c r="TM55" s="3695"/>
      <c r="TN55" s="3695"/>
      <c r="TO55" s="3695"/>
      <c r="TP55" s="3695"/>
      <c r="TQ55" s="3695"/>
      <c r="TR55" s="3695"/>
      <c r="TS55" s="3695"/>
      <c r="TT55" s="3695"/>
      <c r="TU55" s="3695"/>
      <c r="TV55" s="3695"/>
      <c r="TW55" s="3695"/>
      <c r="TX55" s="3695"/>
      <c r="TY55" s="3695"/>
      <c r="TZ55" s="3695"/>
      <c r="UA55" s="3695"/>
      <c r="UB55" s="3695"/>
      <c r="UC55" s="3695"/>
      <c r="UD55" s="3695"/>
    </row>
    <row r="56" spans="1:550" ht="15" customHeight="1" x14ac:dyDescent="0.25">
      <c r="A56" s="3753"/>
      <c r="B56" s="3754"/>
      <c r="C56" s="1792">
        <v>6</v>
      </c>
      <c r="D56" s="2842"/>
      <c r="E56" s="2843"/>
      <c r="F56" s="2844"/>
      <c r="G56" s="1915" t="e">
        <f t="shared" si="150"/>
        <v>#DIV/0!</v>
      </c>
      <c r="H56" s="1802"/>
      <c r="I56" s="1802"/>
      <c r="J56" s="2395" t="e">
        <f t="shared" si="157"/>
        <v>#DIV/0!</v>
      </c>
      <c r="K56" s="1802"/>
      <c r="L56" s="1800"/>
      <c r="M56" s="1800" t="e">
        <f t="shared" si="90"/>
        <v>#DIV/0!</v>
      </c>
      <c r="N56" s="1800">
        <f t="shared" si="158"/>
        <v>0</v>
      </c>
      <c r="O56" s="2430">
        <f t="shared" ref="O56:O63" si="179">F56+I56</f>
        <v>0</v>
      </c>
      <c r="P56" s="2448"/>
      <c r="Q56" s="1800"/>
      <c r="R56" s="2038"/>
      <c r="S56" s="2038"/>
      <c r="T56" s="3118"/>
      <c r="U56" s="2449">
        <f>O56*L3*2*65%</f>
        <v>0</v>
      </c>
      <c r="V56" s="2533">
        <f>U56+R56+Q56+P56</f>
        <v>0</v>
      </c>
      <c r="W56" s="1811"/>
      <c r="X56" s="2954"/>
      <c r="Y56" s="2539"/>
      <c r="Z56" s="2504"/>
      <c r="AA56" s="1905">
        <v>0</v>
      </c>
      <c r="AB56" s="1905">
        <v>0</v>
      </c>
      <c r="AC56" s="1859">
        <f t="shared" si="159"/>
        <v>0</v>
      </c>
      <c r="AD56" s="1908">
        <v>0</v>
      </c>
      <c r="AE56" s="1904">
        <v>0</v>
      </c>
      <c r="AF56" s="2019">
        <f t="shared" ref="AF56:AF69" si="180">AD56+AE56</f>
        <v>0</v>
      </c>
      <c r="AG56" s="1856">
        <v>0</v>
      </c>
      <c r="AH56" s="1905">
        <f t="shared" si="171"/>
        <v>0</v>
      </c>
      <c r="AI56" s="2632">
        <f t="shared" si="172"/>
        <v>0</v>
      </c>
      <c r="AJ56" s="2743">
        <v>0</v>
      </c>
      <c r="AK56" s="2743">
        <v>0</v>
      </c>
      <c r="AL56" s="3062">
        <f t="shared" si="169"/>
        <v>0</v>
      </c>
      <c r="AM56" s="3027">
        <v>0</v>
      </c>
      <c r="AN56" s="2260">
        <v>0</v>
      </c>
      <c r="AO56" s="2260">
        <v>0</v>
      </c>
      <c r="AP56" s="2260"/>
      <c r="AQ56" s="2253">
        <f t="shared" si="166"/>
        <v>0</v>
      </c>
      <c r="AR56" s="1839">
        <v>0</v>
      </c>
      <c r="AS56" s="2265">
        <v>0</v>
      </c>
      <c r="AT56" s="2265">
        <v>0</v>
      </c>
      <c r="AU56" s="2255">
        <f t="shared" ref="AU56:AU65" si="181">AS56+AT56</f>
        <v>0</v>
      </c>
      <c r="AV56" s="1903">
        <f>AY56-BD56</f>
        <v>0</v>
      </c>
      <c r="AW56" s="1856">
        <f>AV56</f>
        <v>0</v>
      </c>
      <c r="AX56" s="1892">
        <f t="shared" si="162"/>
        <v>0</v>
      </c>
      <c r="AY56" s="2793">
        <f t="shared" si="173"/>
        <v>0</v>
      </c>
      <c r="AZ56" s="1904">
        <f t="shared" si="167"/>
        <v>0</v>
      </c>
      <c r="BA56" s="1904">
        <f t="shared" si="178"/>
        <v>0</v>
      </c>
      <c r="BB56" s="1904">
        <f t="shared" si="168"/>
        <v>0</v>
      </c>
      <c r="BC56" s="1904">
        <f t="shared" si="174"/>
        <v>0</v>
      </c>
      <c r="BD56" s="1898">
        <f t="shared" si="175"/>
        <v>0</v>
      </c>
      <c r="BE56" s="1853">
        <f t="shared" ref="BE56:BE65" si="182">AH56+AT56</f>
        <v>0</v>
      </c>
      <c r="BF56" s="1980">
        <f t="shared" si="176"/>
        <v>0</v>
      </c>
      <c r="BG56" s="2931">
        <f t="shared" si="127"/>
        <v>0</v>
      </c>
      <c r="BH56" s="2938">
        <f t="shared" si="165"/>
        <v>0</v>
      </c>
      <c r="BI56" s="1983"/>
      <c r="BJ56" s="1983"/>
      <c r="BK56" s="1983"/>
      <c r="BL56" s="1983"/>
      <c r="BM56" s="1983"/>
      <c r="BN56" s="1983"/>
      <c r="BO56" s="1983"/>
      <c r="BP56" s="1983"/>
      <c r="BQ56" s="1983"/>
      <c r="BR56" s="1983"/>
      <c r="BS56" s="1983"/>
      <c r="BT56" s="1983"/>
      <c r="BU56" s="1983"/>
      <c r="BV56" s="1983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695"/>
      <c r="TK56" s="3695"/>
      <c r="TL56" s="3695"/>
      <c r="TM56" s="3695"/>
      <c r="TN56" s="3695"/>
      <c r="TO56" s="3695"/>
      <c r="TP56" s="3695"/>
      <c r="TQ56" s="3695"/>
      <c r="TR56" s="3695"/>
      <c r="TS56" s="3695"/>
      <c r="TT56" s="3695"/>
      <c r="TU56" s="3695"/>
      <c r="TV56" s="3695"/>
      <c r="TW56" s="3695"/>
      <c r="TX56" s="3695"/>
      <c r="TY56" s="3695"/>
      <c r="TZ56" s="3695"/>
      <c r="UA56" s="3695"/>
      <c r="UB56" s="3695"/>
      <c r="UC56" s="3695"/>
      <c r="UD56" s="3695"/>
    </row>
    <row r="57" spans="1:550" ht="15" customHeight="1" x14ac:dyDescent="0.25">
      <c r="A57" s="3753"/>
      <c r="B57" s="3754"/>
      <c r="C57" s="2921">
        <v>7</v>
      </c>
      <c r="D57" s="2856"/>
      <c r="E57" s="2841"/>
      <c r="F57" s="2395"/>
      <c r="G57" s="2857" t="e">
        <f t="shared" si="150"/>
        <v>#DIV/0!</v>
      </c>
      <c r="H57" s="2396"/>
      <c r="I57" s="2395"/>
      <c r="J57" s="2395" t="e">
        <f>I57/H57</f>
        <v>#DIV/0!</v>
      </c>
      <c r="K57" s="2396"/>
      <c r="L57" s="2395"/>
      <c r="M57" s="2395" t="e">
        <f t="shared" si="90"/>
        <v>#DIV/0!</v>
      </c>
      <c r="N57" s="2395">
        <f t="shared" si="158"/>
        <v>0</v>
      </c>
      <c r="O57" s="2858">
        <f t="shared" si="179"/>
        <v>0</v>
      </c>
      <c r="P57" s="2455"/>
      <c r="Q57" s="2456"/>
      <c r="R57" s="3125"/>
      <c r="S57" s="3125"/>
      <c r="T57" s="3119"/>
      <c r="U57" s="2449">
        <f>O57*L4*2*65%</f>
        <v>0</v>
      </c>
      <c r="V57" s="1811">
        <f>U57+R57+Q57+P57</f>
        <v>0</v>
      </c>
      <c r="W57" s="1932"/>
      <c r="X57" s="2958"/>
      <c r="Y57" s="2712"/>
      <c r="Z57" s="2506"/>
      <c r="AA57" s="1905">
        <v>0</v>
      </c>
      <c r="AB57" s="1905">
        <v>0</v>
      </c>
      <c r="AC57" s="1980">
        <f t="shared" si="159"/>
        <v>0</v>
      </c>
      <c r="AD57" s="1908">
        <v>0</v>
      </c>
      <c r="AE57" s="1904">
        <v>0</v>
      </c>
      <c r="AF57" s="2557">
        <f t="shared" si="180"/>
        <v>0</v>
      </c>
      <c r="AG57" s="1841">
        <v>0</v>
      </c>
      <c r="AH57" s="1905">
        <f t="shared" si="171"/>
        <v>0</v>
      </c>
      <c r="AI57" s="2639">
        <f t="shared" si="172"/>
        <v>0</v>
      </c>
      <c r="AJ57" s="2266">
        <v>0</v>
      </c>
      <c r="AK57" s="2266">
        <v>0</v>
      </c>
      <c r="AL57" s="3056">
        <f t="shared" si="169"/>
        <v>0</v>
      </c>
      <c r="AM57" s="2283">
        <v>0</v>
      </c>
      <c r="AN57" s="2262">
        <v>0</v>
      </c>
      <c r="AO57" s="2262">
        <v>0</v>
      </c>
      <c r="AP57" s="2262"/>
      <c r="AQ57" s="2253">
        <f t="shared" si="166"/>
        <v>0</v>
      </c>
      <c r="AR57" s="2724">
        <v>0</v>
      </c>
      <c r="AS57" s="2254">
        <v>0</v>
      </c>
      <c r="AT57" s="2273">
        <v>0</v>
      </c>
      <c r="AU57" s="2255">
        <f t="shared" si="181"/>
        <v>0</v>
      </c>
      <c r="AV57" s="1903">
        <f>AY57-BD57</f>
        <v>0</v>
      </c>
      <c r="AW57" s="1856">
        <v>0</v>
      </c>
      <c r="AX57" s="1892">
        <f t="shared" si="162"/>
        <v>0</v>
      </c>
      <c r="AY57" s="1854">
        <f t="shared" si="173"/>
        <v>0</v>
      </c>
      <c r="AZ57" s="1904">
        <f t="shared" si="167"/>
        <v>0</v>
      </c>
      <c r="BA57" s="1904">
        <f t="shared" si="178"/>
        <v>0</v>
      </c>
      <c r="BB57" s="1904">
        <f t="shared" si="168"/>
        <v>0</v>
      </c>
      <c r="BC57" s="1904">
        <f t="shared" si="174"/>
        <v>0</v>
      </c>
      <c r="BD57" s="1898">
        <f t="shared" si="175"/>
        <v>0</v>
      </c>
      <c r="BE57" s="1853">
        <f t="shared" si="182"/>
        <v>0</v>
      </c>
      <c r="BF57" s="1980">
        <f t="shared" si="176"/>
        <v>0</v>
      </c>
      <c r="BG57" s="2931">
        <f t="shared" si="127"/>
        <v>0</v>
      </c>
      <c r="BH57" s="2938">
        <f t="shared" si="165"/>
        <v>0</v>
      </c>
      <c r="BI57" s="1983"/>
      <c r="BJ57" s="1983"/>
      <c r="BK57" s="1983"/>
      <c r="BL57" s="1983"/>
      <c r="BM57" s="1983"/>
      <c r="BN57" s="1983"/>
      <c r="BO57" s="1983"/>
      <c r="BP57" s="1983"/>
      <c r="BQ57" s="1983"/>
      <c r="BR57" s="2117"/>
      <c r="BS57" s="2117"/>
      <c r="BT57" s="2117"/>
      <c r="BU57" s="2117"/>
      <c r="BV57" s="2117"/>
      <c r="BW57" s="2118"/>
      <c r="BX57" s="2116"/>
      <c r="BY57" s="2116"/>
      <c r="BZ57" s="2116"/>
      <c r="CA57" s="2116"/>
      <c r="CB57" s="2116"/>
      <c r="CC57" s="2116"/>
      <c r="CD57" s="2116"/>
      <c r="CE57" s="2116"/>
      <c r="CF57" s="2116"/>
      <c r="CG57" s="2116"/>
      <c r="CH57" s="2116"/>
      <c r="CI57" s="2116"/>
      <c r="CJ57" s="2116"/>
      <c r="CK57" s="2116"/>
      <c r="TJ57" s="3695"/>
      <c r="TK57" s="3695"/>
      <c r="TL57" s="3695"/>
      <c r="TM57" s="3695"/>
      <c r="TN57" s="3695"/>
      <c r="TO57" s="3695"/>
      <c r="TP57" s="3695"/>
      <c r="TQ57" s="3695"/>
      <c r="TR57" s="3695"/>
      <c r="TS57" s="3695"/>
      <c r="TT57" s="3695"/>
      <c r="TU57" s="3695"/>
      <c r="TV57" s="3695"/>
      <c r="TW57" s="3695"/>
      <c r="TX57" s="3695"/>
      <c r="TY57" s="3695"/>
      <c r="TZ57" s="3695"/>
      <c r="UA57" s="3695"/>
      <c r="UB57" s="3695"/>
      <c r="UC57" s="3695"/>
      <c r="UD57" s="3695"/>
    </row>
    <row r="58" spans="1:550" ht="15" customHeight="1" x14ac:dyDescent="0.25">
      <c r="A58" s="3753"/>
      <c r="B58" s="3754"/>
      <c r="C58" s="1792">
        <v>8</v>
      </c>
      <c r="D58" s="2856"/>
      <c r="E58" s="1806"/>
      <c r="F58" s="1800"/>
      <c r="G58" s="2857" t="e">
        <f t="shared" si="150"/>
        <v>#DIV/0!</v>
      </c>
      <c r="H58" s="1802"/>
      <c r="I58" s="1800"/>
      <c r="J58" s="2395" t="e">
        <f t="shared" ref="J58:J64" si="183">I58/H58</f>
        <v>#DIV/0!</v>
      </c>
      <c r="K58" s="1802"/>
      <c r="L58" s="1800"/>
      <c r="M58" s="1800" t="e">
        <f t="shared" si="90"/>
        <v>#DIV/0!</v>
      </c>
      <c r="N58" s="1915">
        <f t="shared" si="158"/>
        <v>0</v>
      </c>
      <c r="O58" s="2430">
        <f t="shared" si="179"/>
        <v>0</v>
      </c>
      <c r="P58" s="2448"/>
      <c r="Q58" s="1800"/>
      <c r="R58" s="3126"/>
      <c r="S58" s="3126"/>
      <c r="T58" s="3120"/>
      <c r="U58" s="2449">
        <f>O58*L3*65%</f>
        <v>0</v>
      </c>
      <c r="V58" s="2532">
        <f>U58+R58+Q58+P58</f>
        <v>0</v>
      </c>
      <c r="W58" s="2711"/>
      <c r="X58" s="2959"/>
      <c r="Y58" s="2713"/>
      <c r="Z58" s="2506"/>
      <c r="AA58" s="1905">
        <v>0</v>
      </c>
      <c r="AB58" s="1905">
        <v>0</v>
      </c>
      <c r="AC58" s="1859">
        <f t="shared" si="159"/>
        <v>0</v>
      </c>
      <c r="AD58" s="1908">
        <v>0</v>
      </c>
      <c r="AE58" s="1904">
        <v>0</v>
      </c>
      <c r="AF58" s="2102">
        <f t="shared" si="180"/>
        <v>0</v>
      </c>
      <c r="AG58" s="1942">
        <v>0</v>
      </c>
      <c r="AH58" s="2147">
        <f t="shared" si="171"/>
        <v>0</v>
      </c>
      <c r="AI58" s="2638">
        <f t="shared" si="172"/>
        <v>0</v>
      </c>
      <c r="AJ58" s="2745">
        <v>0</v>
      </c>
      <c r="AK58" s="2745">
        <v>0</v>
      </c>
      <c r="AL58" s="3065">
        <f t="shared" si="169"/>
        <v>0</v>
      </c>
      <c r="AM58" s="2283">
        <v>0</v>
      </c>
      <c r="AN58" s="2262">
        <v>0</v>
      </c>
      <c r="AO58" s="2262">
        <v>0</v>
      </c>
      <c r="AP58" s="2262"/>
      <c r="AQ58" s="2253">
        <f t="shared" si="166"/>
        <v>0</v>
      </c>
      <c r="AR58" s="2724">
        <v>0</v>
      </c>
      <c r="AS58" s="2254">
        <v>0</v>
      </c>
      <c r="AT58" s="2265">
        <v>0</v>
      </c>
      <c r="AU58" s="2255">
        <f t="shared" si="181"/>
        <v>0</v>
      </c>
      <c r="AV58" s="2088">
        <v>0</v>
      </c>
      <c r="AW58" s="1856">
        <f t="shared" si="177"/>
        <v>0</v>
      </c>
      <c r="AX58" s="1892">
        <f t="shared" si="162"/>
        <v>0</v>
      </c>
      <c r="AY58" s="2793">
        <f t="shared" si="173"/>
        <v>0</v>
      </c>
      <c r="AZ58" s="1904">
        <f t="shared" si="167"/>
        <v>0</v>
      </c>
      <c r="BA58" s="1904">
        <f t="shared" si="178"/>
        <v>0</v>
      </c>
      <c r="BB58" s="1904">
        <f t="shared" si="168"/>
        <v>0</v>
      </c>
      <c r="BC58" s="1904">
        <f t="shared" si="174"/>
        <v>0</v>
      </c>
      <c r="BD58" s="1898">
        <f t="shared" si="175"/>
        <v>0</v>
      </c>
      <c r="BE58" s="1853">
        <f t="shared" si="182"/>
        <v>0</v>
      </c>
      <c r="BF58" s="1980">
        <f t="shared" si="176"/>
        <v>0</v>
      </c>
      <c r="BG58" s="2931">
        <f t="shared" si="127"/>
        <v>0</v>
      </c>
      <c r="BH58" s="2938">
        <f t="shared" si="165"/>
        <v>0</v>
      </c>
      <c r="BI58" s="1983"/>
      <c r="BJ58" s="1983"/>
      <c r="BK58" s="1983"/>
      <c r="BL58" s="1983"/>
      <c r="BM58" s="1983"/>
      <c r="BN58" s="1983"/>
      <c r="BO58" s="1983"/>
      <c r="BP58" s="1983"/>
      <c r="BQ58" s="1983"/>
      <c r="BR58" s="2117"/>
      <c r="BS58" s="2117"/>
      <c r="BT58" s="2117"/>
      <c r="BU58" s="2117"/>
      <c r="BV58" s="2117"/>
      <c r="BW58" s="2118"/>
      <c r="BX58" s="2116"/>
      <c r="BY58" s="2116"/>
      <c r="BZ58" s="2116"/>
      <c r="CA58" s="2116"/>
      <c r="CB58" s="2116"/>
      <c r="CC58" s="2116"/>
      <c r="CD58" s="2116"/>
      <c r="CE58" s="2116"/>
      <c r="CF58" s="2116"/>
      <c r="CG58" s="2116"/>
      <c r="CH58" s="2116"/>
      <c r="CI58" s="2116"/>
      <c r="CJ58" s="2116"/>
      <c r="CK58" s="2116"/>
      <c r="TJ58" s="3695"/>
      <c r="TK58" s="3695"/>
      <c r="TL58" s="3695"/>
      <c r="TM58" s="3695"/>
      <c r="TN58" s="3695"/>
      <c r="TO58" s="3695"/>
      <c r="TP58" s="3695"/>
      <c r="TQ58" s="3695"/>
      <c r="TR58" s="3695"/>
      <c r="TS58" s="3695"/>
      <c r="TT58" s="3695"/>
      <c r="TU58" s="3695"/>
      <c r="TV58" s="3695"/>
      <c r="TW58" s="3695"/>
      <c r="TX58" s="3695"/>
      <c r="TY58" s="3695"/>
      <c r="TZ58" s="3695"/>
      <c r="UA58" s="3695"/>
      <c r="UB58" s="3695"/>
      <c r="UC58" s="3695"/>
      <c r="UD58" s="3695"/>
    </row>
    <row r="59" spans="1:550" ht="15" customHeight="1" x14ac:dyDescent="0.25">
      <c r="A59" s="3753"/>
      <c r="B59" s="3754"/>
      <c r="C59" s="1986">
        <v>9</v>
      </c>
      <c r="D59" s="2864"/>
      <c r="E59" s="1806"/>
      <c r="F59" s="1800"/>
      <c r="G59" s="2857" t="e">
        <f t="shared" si="150"/>
        <v>#DIV/0!</v>
      </c>
      <c r="H59" s="1802"/>
      <c r="I59" s="1800"/>
      <c r="J59" s="2395" t="e">
        <f t="shared" si="183"/>
        <v>#DIV/0!</v>
      </c>
      <c r="K59" s="1802"/>
      <c r="L59" s="1800"/>
      <c r="M59" s="1800" t="e">
        <f t="shared" si="90"/>
        <v>#DIV/0!</v>
      </c>
      <c r="N59" s="1915">
        <f t="shared" si="158"/>
        <v>0</v>
      </c>
      <c r="O59" s="2430">
        <f t="shared" si="179"/>
        <v>0</v>
      </c>
      <c r="P59" s="2448"/>
      <c r="Q59" s="1800"/>
      <c r="R59" s="3126"/>
      <c r="S59" s="3126"/>
      <c r="T59" s="3120"/>
      <c r="U59" s="2449">
        <f>O59*L3*65%</f>
        <v>0</v>
      </c>
      <c r="V59" s="2532">
        <f>U59+R59+Q59+P59</f>
        <v>0</v>
      </c>
      <c r="W59" s="2454"/>
      <c r="X59" s="2865"/>
      <c r="Y59" s="2865"/>
      <c r="Z59" s="2506"/>
      <c r="AA59" s="1905">
        <v>0</v>
      </c>
      <c r="AB59" s="1905">
        <v>0</v>
      </c>
      <c r="AC59" s="3044">
        <f t="shared" si="159"/>
        <v>0</v>
      </c>
      <c r="AD59" s="1908">
        <v>0</v>
      </c>
      <c r="AE59" s="1904">
        <v>0</v>
      </c>
      <c r="AF59" s="2102">
        <f t="shared" si="180"/>
        <v>0</v>
      </c>
      <c r="AG59" s="1841">
        <v>0</v>
      </c>
      <c r="AH59" s="1905">
        <f t="shared" si="171"/>
        <v>0</v>
      </c>
      <c r="AI59" s="2638">
        <f t="shared" si="172"/>
        <v>0</v>
      </c>
      <c r="AJ59" s="2745">
        <v>0</v>
      </c>
      <c r="AK59" s="2745">
        <v>0</v>
      </c>
      <c r="AL59" s="3065">
        <f t="shared" si="169"/>
        <v>0</v>
      </c>
      <c r="AM59" s="2283">
        <v>0</v>
      </c>
      <c r="AN59" s="2262">
        <v>0</v>
      </c>
      <c r="AO59" s="2262">
        <v>0</v>
      </c>
      <c r="AP59" s="2262"/>
      <c r="AQ59" s="2253">
        <f t="shared" si="166"/>
        <v>0</v>
      </c>
      <c r="AR59" s="2724">
        <v>0</v>
      </c>
      <c r="AS59" s="2254">
        <v>0</v>
      </c>
      <c r="AT59" s="2273">
        <v>0</v>
      </c>
      <c r="AU59" s="2255">
        <f t="shared" si="181"/>
        <v>0</v>
      </c>
      <c r="AV59" s="2088">
        <v>0</v>
      </c>
      <c r="AW59" s="1856">
        <v>0</v>
      </c>
      <c r="AX59" s="1892">
        <f t="shared" si="162"/>
        <v>0</v>
      </c>
      <c r="AY59" s="2793">
        <f t="shared" si="173"/>
        <v>0</v>
      </c>
      <c r="AZ59" s="1904">
        <f t="shared" si="167"/>
        <v>0</v>
      </c>
      <c r="BA59" s="1904">
        <f t="shared" si="178"/>
        <v>0</v>
      </c>
      <c r="BB59" s="1904">
        <f t="shared" si="168"/>
        <v>0</v>
      </c>
      <c r="BC59" s="1904">
        <f t="shared" ref="BC59" si="184">AY59+AZ59</f>
        <v>0</v>
      </c>
      <c r="BD59" s="1898">
        <f t="shared" si="175"/>
        <v>0</v>
      </c>
      <c r="BE59" s="1853">
        <f t="shared" si="182"/>
        <v>0</v>
      </c>
      <c r="BF59" s="1980">
        <f t="shared" si="176"/>
        <v>0</v>
      </c>
      <c r="BG59" s="2931">
        <f t="shared" si="127"/>
        <v>0</v>
      </c>
      <c r="BH59" s="2938">
        <f t="shared" si="165"/>
        <v>0</v>
      </c>
      <c r="BI59" s="1983"/>
      <c r="BJ59" s="1983"/>
      <c r="BK59" s="1983"/>
      <c r="BL59" s="1983"/>
      <c r="BM59" s="1983"/>
      <c r="BN59" s="1983"/>
      <c r="BO59" s="1983"/>
      <c r="BP59" s="1983"/>
      <c r="BQ59" s="1983"/>
      <c r="BR59" s="2117"/>
      <c r="BS59" s="2117"/>
      <c r="BT59" s="2117"/>
      <c r="BU59" s="2117"/>
      <c r="BV59" s="2117"/>
      <c r="BW59" s="2118"/>
      <c r="BX59" s="2116"/>
      <c r="BY59" s="2116"/>
      <c r="BZ59" s="2116"/>
      <c r="CA59" s="2116"/>
      <c r="CB59" s="2116"/>
      <c r="CC59" s="2116"/>
      <c r="CD59" s="2116"/>
      <c r="CE59" s="2116"/>
      <c r="CF59" s="2116"/>
      <c r="CG59" s="2116"/>
      <c r="CH59" s="2116"/>
      <c r="CI59" s="2116"/>
      <c r="CJ59" s="2116"/>
      <c r="CK59" s="2116"/>
      <c r="TJ59" s="3695"/>
      <c r="TK59" s="3695"/>
      <c r="TL59" s="3695"/>
      <c r="TM59" s="3695"/>
      <c r="TN59" s="3695"/>
      <c r="TO59" s="3695"/>
      <c r="TP59" s="3695"/>
      <c r="TQ59" s="3695"/>
      <c r="TR59" s="3695"/>
      <c r="TS59" s="3695"/>
      <c r="TT59" s="3695"/>
      <c r="TU59" s="3695"/>
      <c r="TV59" s="3695"/>
      <c r="TW59" s="3695"/>
      <c r="TX59" s="3695"/>
      <c r="TY59" s="3695"/>
      <c r="TZ59" s="3695"/>
      <c r="UA59" s="3695"/>
      <c r="UB59" s="3695"/>
      <c r="UC59" s="3695"/>
      <c r="UD59" s="3695"/>
    </row>
    <row r="60" spans="1:550" ht="15" customHeight="1" x14ac:dyDescent="0.25">
      <c r="A60" s="3753"/>
      <c r="B60" s="3754"/>
      <c r="C60" s="1792">
        <v>10</v>
      </c>
      <c r="D60" s="2866"/>
      <c r="E60" s="2841"/>
      <c r="F60" s="2395"/>
      <c r="G60" s="1801" t="e">
        <f>F60/E60</f>
        <v>#DIV/0!</v>
      </c>
      <c r="H60" s="1802"/>
      <c r="I60" s="1800"/>
      <c r="J60" s="2395" t="e">
        <f t="shared" si="183"/>
        <v>#DIV/0!</v>
      </c>
      <c r="K60" s="1802"/>
      <c r="L60" s="1800"/>
      <c r="M60" s="1800" t="e">
        <f t="shared" si="90"/>
        <v>#DIV/0!</v>
      </c>
      <c r="N60" s="1800">
        <f t="shared" si="158"/>
        <v>0</v>
      </c>
      <c r="O60" s="2430">
        <f t="shared" si="179"/>
        <v>0</v>
      </c>
      <c r="P60" s="2448"/>
      <c r="Q60" s="1800"/>
      <c r="R60" s="3123"/>
      <c r="S60" s="3123"/>
      <c r="T60" s="3115"/>
      <c r="U60" s="2449">
        <f>O60*L3*2*65%</f>
        <v>0</v>
      </c>
      <c r="V60" s="2532">
        <f>U60+R60+Q60+P60</f>
        <v>0</v>
      </c>
      <c r="W60" s="2454"/>
      <c r="X60" s="2865"/>
      <c r="Y60" s="2538"/>
      <c r="Z60" s="2506"/>
      <c r="AA60" s="1905">
        <v>0</v>
      </c>
      <c r="AB60" s="1905">
        <v>0</v>
      </c>
      <c r="AC60" s="3044">
        <f t="shared" si="159"/>
        <v>0</v>
      </c>
      <c r="AD60" s="1908">
        <v>0</v>
      </c>
      <c r="AE60" s="1904">
        <v>0</v>
      </c>
      <c r="AF60" s="2102">
        <f t="shared" si="180"/>
        <v>0</v>
      </c>
      <c r="AG60" s="1841">
        <v>0</v>
      </c>
      <c r="AH60" s="1905">
        <f t="shared" si="171"/>
        <v>0</v>
      </c>
      <c r="AI60" s="2638">
        <f t="shared" si="172"/>
        <v>0</v>
      </c>
      <c r="AJ60" s="2745">
        <v>0</v>
      </c>
      <c r="AK60" s="2745">
        <v>0</v>
      </c>
      <c r="AL60" s="3065">
        <f t="shared" si="169"/>
        <v>0</v>
      </c>
      <c r="AM60" s="2283">
        <v>0</v>
      </c>
      <c r="AN60" s="2262">
        <v>0</v>
      </c>
      <c r="AO60" s="2262">
        <v>0</v>
      </c>
      <c r="AP60" s="2262"/>
      <c r="AQ60" s="2253">
        <f t="shared" si="166"/>
        <v>0</v>
      </c>
      <c r="AR60" s="2724">
        <v>0</v>
      </c>
      <c r="AS60" s="2254">
        <v>0</v>
      </c>
      <c r="AT60" s="2265">
        <v>0</v>
      </c>
      <c r="AU60" s="2255">
        <f t="shared" si="181"/>
        <v>0</v>
      </c>
      <c r="AV60" s="1903">
        <f t="shared" si="170"/>
        <v>0</v>
      </c>
      <c r="AW60" s="1856">
        <f t="shared" si="177"/>
        <v>0</v>
      </c>
      <c r="AX60" s="1892">
        <f t="shared" si="162"/>
        <v>0</v>
      </c>
      <c r="AY60" s="1854">
        <f t="shared" si="173"/>
        <v>0</v>
      </c>
      <c r="AZ60" s="1904">
        <f t="shared" si="167"/>
        <v>0</v>
      </c>
      <c r="BA60" s="1904">
        <f t="shared" si="178"/>
        <v>0</v>
      </c>
      <c r="BB60" s="1904">
        <f t="shared" si="168"/>
        <v>0</v>
      </c>
      <c r="BC60" s="1904">
        <f t="shared" si="174"/>
        <v>0</v>
      </c>
      <c r="BD60" s="1898">
        <f t="shared" si="175"/>
        <v>0</v>
      </c>
      <c r="BE60" s="1853">
        <f t="shared" si="182"/>
        <v>0</v>
      </c>
      <c r="BF60" s="1980">
        <f t="shared" si="176"/>
        <v>0</v>
      </c>
      <c r="BG60" s="2931">
        <f t="shared" si="127"/>
        <v>0</v>
      </c>
      <c r="BH60" s="2938">
        <f t="shared" si="165"/>
        <v>0</v>
      </c>
      <c r="BI60" s="1983"/>
      <c r="BJ60" s="1983"/>
      <c r="BK60" s="1983"/>
      <c r="BL60" s="1983"/>
      <c r="BM60" s="1983"/>
      <c r="BN60" s="1983"/>
      <c r="BO60" s="1983"/>
      <c r="BP60" s="1983"/>
      <c r="BQ60" s="1983"/>
      <c r="BR60" s="2117"/>
      <c r="BS60" s="2117"/>
      <c r="BT60" s="2117"/>
      <c r="BU60" s="2117"/>
      <c r="BV60" s="2117"/>
      <c r="BW60" s="2118"/>
      <c r="BX60" s="2116"/>
      <c r="BY60" s="2116"/>
      <c r="BZ60" s="2116"/>
      <c r="CA60" s="2116"/>
      <c r="CB60" s="2116"/>
      <c r="CC60" s="2116"/>
      <c r="CD60" s="2116"/>
      <c r="CE60" s="2116"/>
      <c r="CF60" s="2116"/>
      <c r="CG60" s="2116"/>
      <c r="CH60" s="2116"/>
      <c r="CI60" s="2116"/>
      <c r="CJ60" s="2116"/>
      <c r="CK60" s="2116"/>
      <c r="TJ60" s="3695"/>
      <c r="TK60" s="3695"/>
      <c r="TL60" s="3695"/>
      <c r="TM60" s="3695"/>
      <c r="TN60" s="3695"/>
      <c r="TO60" s="3695"/>
      <c r="TP60" s="3695"/>
      <c r="TQ60" s="3695"/>
      <c r="TR60" s="3695"/>
      <c r="TS60" s="3695"/>
      <c r="TT60" s="3695"/>
      <c r="TU60" s="3695"/>
      <c r="TV60" s="3695"/>
      <c r="TW60" s="3695"/>
      <c r="TX60" s="3695"/>
      <c r="TY60" s="3695"/>
      <c r="TZ60" s="3695"/>
      <c r="UA60" s="3695"/>
      <c r="UB60" s="3695"/>
      <c r="UC60" s="3695"/>
      <c r="UD60" s="3695"/>
    </row>
    <row r="61" spans="1:550" ht="15" customHeight="1" x14ac:dyDescent="0.25">
      <c r="A61" s="3753"/>
      <c r="B61" s="3754"/>
      <c r="C61" s="1792">
        <v>11</v>
      </c>
      <c r="D61" s="2334"/>
      <c r="E61" s="1806"/>
      <c r="F61" s="2395"/>
      <c r="G61" s="1801" t="e">
        <f t="shared" ref="G61:G65" si="185">F61/E61</f>
        <v>#DIV/0!</v>
      </c>
      <c r="H61" s="1802"/>
      <c r="I61" s="1800"/>
      <c r="J61" s="2395" t="e">
        <f t="shared" si="183"/>
        <v>#DIV/0!</v>
      </c>
      <c r="K61" s="1802"/>
      <c r="L61" s="1800"/>
      <c r="M61" s="1800" t="e">
        <f t="shared" si="90"/>
        <v>#DIV/0!</v>
      </c>
      <c r="N61" s="1800">
        <f t="shared" si="158"/>
        <v>0</v>
      </c>
      <c r="O61" s="2430">
        <f t="shared" si="179"/>
        <v>0</v>
      </c>
      <c r="P61" s="2448"/>
      <c r="Q61" s="1800"/>
      <c r="R61" s="3123"/>
      <c r="S61" s="3123"/>
      <c r="T61" s="3115"/>
      <c r="U61" s="2449">
        <f>O61*L3*2*65%</f>
        <v>0</v>
      </c>
      <c r="V61" s="2533">
        <f>P61+Q61+R61+T61+U61</f>
        <v>0</v>
      </c>
      <c r="W61" s="1811"/>
      <c r="X61" s="2954"/>
      <c r="Y61" s="2539"/>
      <c r="Z61" s="2506"/>
      <c r="AA61" s="1905">
        <v>0</v>
      </c>
      <c r="AB61" s="1905">
        <v>0</v>
      </c>
      <c r="AC61" s="1980">
        <f t="shared" si="159"/>
        <v>0</v>
      </c>
      <c r="AD61" s="1908">
        <v>0</v>
      </c>
      <c r="AE61" s="1904">
        <v>0</v>
      </c>
      <c r="AF61" s="2019">
        <f t="shared" si="180"/>
        <v>0</v>
      </c>
      <c r="AG61" s="1988">
        <v>0</v>
      </c>
      <c r="AH61" s="1853">
        <f t="shared" si="171"/>
        <v>0</v>
      </c>
      <c r="AI61" s="2632">
        <f t="shared" si="172"/>
        <v>0</v>
      </c>
      <c r="AJ61" s="2743">
        <v>0</v>
      </c>
      <c r="AK61" s="2743">
        <v>0</v>
      </c>
      <c r="AL61" s="3062">
        <f t="shared" si="169"/>
        <v>0</v>
      </c>
      <c r="AM61" s="2283">
        <v>0</v>
      </c>
      <c r="AN61" s="2262">
        <v>0</v>
      </c>
      <c r="AO61" s="2262">
        <v>0</v>
      </c>
      <c r="AP61" s="2262"/>
      <c r="AQ61" s="2253">
        <f t="shared" si="166"/>
        <v>0</v>
      </c>
      <c r="AR61" s="2724">
        <v>0</v>
      </c>
      <c r="AS61" s="2254">
        <v>0</v>
      </c>
      <c r="AT61" s="2265">
        <v>0</v>
      </c>
      <c r="AU61" s="2255">
        <f t="shared" si="181"/>
        <v>0</v>
      </c>
      <c r="AV61" s="2088">
        <f t="shared" si="170"/>
        <v>0</v>
      </c>
      <c r="AW61" s="1856">
        <f t="shared" si="177"/>
        <v>0</v>
      </c>
      <c r="AX61" s="1892">
        <f t="shared" si="162"/>
        <v>0</v>
      </c>
      <c r="AY61" s="2793">
        <f t="shared" si="173"/>
        <v>0</v>
      </c>
      <c r="AZ61" s="1904">
        <f t="shared" si="167"/>
        <v>0</v>
      </c>
      <c r="BA61" s="1904">
        <f t="shared" si="178"/>
        <v>0</v>
      </c>
      <c r="BB61" s="1904">
        <f t="shared" si="168"/>
        <v>0</v>
      </c>
      <c r="BC61" s="1904">
        <f t="shared" si="174"/>
        <v>0</v>
      </c>
      <c r="BD61" s="1898">
        <f t="shared" si="175"/>
        <v>0</v>
      </c>
      <c r="BE61" s="1853">
        <f t="shared" si="182"/>
        <v>0</v>
      </c>
      <c r="BF61" s="1980">
        <f t="shared" si="176"/>
        <v>0</v>
      </c>
      <c r="BG61" s="2931">
        <f t="shared" si="127"/>
        <v>0</v>
      </c>
      <c r="BH61" s="2938">
        <f t="shared" si="165"/>
        <v>0</v>
      </c>
      <c r="BI61" s="1983"/>
      <c r="BJ61" s="1983"/>
      <c r="BK61" s="1983"/>
      <c r="BL61" s="1983"/>
      <c r="BM61" s="1983"/>
      <c r="BN61" s="1983"/>
      <c r="BO61" s="1983"/>
      <c r="BP61" s="1983"/>
      <c r="BQ61" s="1983"/>
      <c r="BR61" s="2117"/>
      <c r="BS61" s="2117"/>
      <c r="BT61" s="2117"/>
      <c r="BU61" s="2117"/>
      <c r="BV61" s="2117"/>
      <c r="BW61" s="2118"/>
      <c r="BX61" s="2116"/>
      <c r="BY61" s="2116"/>
      <c r="BZ61" s="2116"/>
      <c r="CA61" s="2116"/>
      <c r="CB61" s="2116"/>
      <c r="CC61" s="2116"/>
      <c r="CD61" s="2116"/>
      <c r="CE61" s="2116"/>
      <c r="CF61" s="2116"/>
      <c r="CG61" s="2116"/>
      <c r="CH61" s="2116"/>
      <c r="CI61" s="2116"/>
      <c r="CJ61" s="2116"/>
      <c r="CK61" s="2116"/>
      <c r="TJ61" s="3695"/>
      <c r="TK61" s="3695"/>
      <c r="TL61" s="3695"/>
      <c r="TM61" s="3695"/>
      <c r="TN61" s="3695"/>
      <c r="TO61" s="3695"/>
      <c r="TP61" s="3695"/>
      <c r="TQ61" s="3695"/>
      <c r="TR61" s="3695"/>
      <c r="TS61" s="3695"/>
      <c r="TT61" s="3695"/>
      <c r="TU61" s="3695"/>
      <c r="TV61" s="3695"/>
      <c r="TW61" s="3695"/>
      <c r="TX61" s="3695"/>
      <c r="TY61" s="3695"/>
      <c r="TZ61" s="3695"/>
      <c r="UA61" s="3695"/>
      <c r="UB61" s="3695"/>
      <c r="UC61" s="3695"/>
      <c r="UD61" s="3695"/>
    </row>
    <row r="62" spans="1:550" ht="15" customHeight="1" x14ac:dyDescent="0.25">
      <c r="A62" s="3753"/>
      <c r="B62" s="3754"/>
      <c r="C62" s="2921">
        <v>12</v>
      </c>
      <c r="D62" s="2334"/>
      <c r="E62" s="1806"/>
      <c r="F62" s="1800"/>
      <c r="G62" s="1801" t="e">
        <f t="shared" si="185"/>
        <v>#DIV/0!</v>
      </c>
      <c r="H62" s="1802"/>
      <c r="I62" s="1800"/>
      <c r="J62" s="2395" t="e">
        <f t="shared" si="183"/>
        <v>#DIV/0!</v>
      </c>
      <c r="K62" s="1802"/>
      <c r="L62" s="1800"/>
      <c r="M62" s="1800" t="e">
        <f t="shared" si="90"/>
        <v>#DIV/0!</v>
      </c>
      <c r="N62" s="1800">
        <f t="shared" si="158"/>
        <v>0</v>
      </c>
      <c r="O62" s="2430">
        <f t="shared" si="179"/>
        <v>0</v>
      </c>
      <c r="P62" s="2448"/>
      <c r="Q62" s="1800"/>
      <c r="R62" s="3123"/>
      <c r="S62" s="3127"/>
      <c r="T62" s="3121"/>
      <c r="U62" s="2449">
        <f>O62*L3*2*65%</f>
        <v>0</v>
      </c>
      <c r="V62" s="2534">
        <f>P62+Q62+R62+T62+U62</f>
        <v>0</v>
      </c>
      <c r="W62" s="2543"/>
      <c r="X62" s="2960"/>
      <c r="Y62" s="2540"/>
      <c r="Z62" s="2506"/>
      <c r="AA62" s="1905">
        <v>0</v>
      </c>
      <c r="AB62" s="1905">
        <v>0</v>
      </c>
      <c r="AC62" s="1980">
        <f t="shared" si="159"/>
        <v>0</v>
      </c>
      <c r="AD62" s="1908">
        <v>0</v>
      </c>
      <c r="AE62" s="1904">
        <v>0</v>
      </c>
      <c r="AF62" s="2019">
        <f t="shared" si="180"/>
        <v>0</v>
      </c>
      <c r="AG62" s="1988">
        <v>0</v>
      </c>
      <c r="AH62" s="1853">
        <f t="shared" si="171"/>
        <v>0</v>
      </c>
      <c r="AI62" s="2632">
        <f t="shared" si="172"/>
        <v>0</v>
      </c>
      <c r="AJ62" s="2743">
        <v>0</v>
      </c>
      <c r="AK62" s="2743">
        <v>0</v>
      </c>
      <c r="AL62" s="3062">
        <f t="shared" si="169"/>
        <v>0</v>
      </c>
      <c r="AM62" s="2283">
        <v>0</v>
      </c>
      <c r="AN62" s="2262">
        <v>0</v>
      </c>
      <c r="AO62" s="2262">
        <v>0</v>
      </c>
      <c r="AP62" s="2262"/>
      <c r="AQ62" s="2253">
        <f t="shared" si="166"/>
        <v>0</v>
      </c>
      <c r="AR62" s="2724">
        <v>0</v>
      </c>
      <c r="AS62" s="2254">
        <v>0</v>
      </c>
      <c r="AT62" s="2273">
        <v>0</v>
      </c>
      <c r="AU62" s="2255">
        <f t="shared" si="181"/>
        <v>0</v>
      </c>
      <c r="AV62" s="1903">
        <f t="shared" si="170"/>
        <v>0</v>
      </c>
      <c r="AW62" s="1856">
        <f t="shared" si="177"/>
        <v>0</v>
      </c>
      <c r="AX62" s="1892">
        <f t="shared" si="162"/>
        <v>0</v>
      </c>
      <c r="AY62" s="1854">
        <f t="shared" si="173"/>
        <v>0</v>
      </c>
      <c r="AZ62" s="1904">
        <f t="shared" si="167"/>
        <v>0</v>
      </c>
      <c r="BA62" s="1904">
        <f t="shared" si="178"/>
        <v>0</v>
      </c>
      <c r="BB62" s="1904">
        <f t="shared" si="168"/>
        <v>0</v>
      </c>
      <c r="BC62" s="1904">
        <f t="shared" si="174"/>
        <v>0</v>
      </c>
      <c r="BD62" s="1898">
        <f t="shared" si="175"/>
        <v>0</v>
      </c>
      <c r="BE62" s="1853">
        <f t="shared" si="182"/>
        <v>0</v>
      </c>
      <c r="BF62" s="1980">
        <f t="shared" si="176"/>
        <v>0</v>
      </c>
      <c r="BG62" s="2931">
        <f t="shared" si="127"/>
        <v>0</v>
      </c>
      <c r="BH62" s="2938">
        <f t="shared" si="165"/>
        <v>0</v>
      </c>
      <c r="BI62" s="1983"/>
      <c r="BJ62" s="1983"/>
      <c r="BK62" s="1983"/>
      <c r="BL62" s="1983"/>
      <c r="BM62" s="1983"/>
      <c r="BN62" s="1983"/>
      <c r="BO62" s="1983"/>
      <c r="BP62" s="1983"/>
      <c r="BQ62" s="1983"/>
      <c r="BR62" s="2117"/>
      <c r="BS62" s="2117"/>
      <c r="BT62" s="2117"/>
      <c r="BU62" s="2117"/>
      <c r="BV62" s="2117"/>
      <c r="BW62" s="2118"/>
      <c r="BX62" s="2116"/>
      <c r="BY62" s="2116"/>
      <c r="BZ62" s="2116"/>
      <c r="CA62" s="2116"/>
      <c r="CB62" s="2116"/>
      <c r="CC62" s="2116"/>
      <c r="CD62" s="2116"/>
      <c r="CE62" s="2116"/>
      <c r="CF62" s="2116"/>
      <c r="CG62" s="2116"/>
      <c r="CH62" s="2116"/>
      <c r="CI62" s="2116"/>
      <c r="CJ62" s="2116"/>
      <c r="CK62" s="2116"/>
      <c r="TJ62" s="3695"/>
      <c r="TK62" s="3695"/>
      <c r="TL62" s="3695"/>
      <c r="TM62" s="3695"/>
      <c r="TN62" s="3695"/>
      <c r="TO62" s="3695"/>
      <c r="TP62" s="3695"/>
      <c r="TQ62" s="3695"/>
      <c r="TR62" s="3695"/>
      <c r="TS62" s="3695"/>
      <c r="TT62" s="3695"/>
      <c r="TU62" s="3695"/>
      <c r="TV62" s="3695"/>
      <c r="TW62" s="3695"/>
      <c r="TX62" s="3695"/>
      <c r="TY62" s="3695"/>
      <c r="TZ62" s="3695"/>
      <c r="UA62" s="3695"/>
      <c r="UB62" s="3695"/>
      <c r="UC62" s="3695"/>
      <c r="UD62" s="3695"/>
    </row>
    <row r="63" spans="1:550" ht="15" customHeight="1" x14ac:dyDescent="0.25">
      <c r="A63" s="3753"/>
      <c r="B63" s="3754"/>
      <c r="C63" s="1796">
        <v>13</v>
      </c>
      <c r="D63" s="2334"/>
      <c r="E63" s="1806"/>
      <c r="F63" s="1800"/>
      <c r="G63" s="1801" t="e">
        <f t="shared" si="185"/>
        <v>#DIV/0!</v>
      </c>
      <c r="H63" s="1802"/>
      <c r="I63" s="1800"/>
      <c r="J63" s="2395" t="e">
        <f t="shared" si="183"/>
        <v>#DIV/0!</v>
      </c>
      <c r="K63" s="1802"/>
      <c r="L63" s="1800"/>
      <c r="M63" s="1800" t="e">
        <f t="shared" si="90"/>
        <v>#DIV/0!</v>
      </c>
      <c r="N63" s="1800">
        <f t="shared" si="158"/>
        <v>0</v>
      </c>
      <c r="O63" s="2430">
        <f t="shared" si="179"/>
        <v>0</v>
      </c>
      <c r="P63" s="2446"/>
      <c r="Q63" s="1800"/>
      <c r="R63" s="2038"/>
      <c r="S63" s="2038"/>
      <c r="T63" s="1852"/>
      <c r="U63" s="1811">
        <v>0</v>
      </c>
      <c r="V63" s="2533">
        <f>P63+Q63+R63+S63+T63+U63</f>
        <v>0</v>
      </c>
      <c r="W63" s="1811"/>
      <c r="X63" s="2954"/>
      <c r="Y63" s="2539"/>
      <c r="Z63" s="2217"/>
      <c r="AA63" s="1905">
        <v>0</v>
      </c>
      <c r="AB63" s="1905">
        <v>0</v>
      </c>
      <c r="AC63" s="1859">
        <f t="shared" si="159"/>
        <v>0</v>
      </c>
      <c r="AD63" s="1908">
        <v>0</v>
      </c>
      <c r="AE63" s="1904">
        <v>0</v>
      </c>
      <c r="AF63" s="2019">
        <f t="shared" si="180"/>
        <v>0</v>
      </c>
      <c r="AG63" s="1856">
        <v>0</v>
      </c>
      <c r="AH63" s="1905">
        <f t="shared" si="171"/>
        <v>0</v>
      </c>
      <c r="AI63" s="2632">
        <f t="shared" si="172"/>
        <v>0</v>
      </c>
      <c r="AJ63" s="2743">
        <v>0</v>
      </c>
      <c r="AK63" s="2743">
        <v>0</v>
      </c>
      <c r="AL63" s="3062">
        <f t="shared" si="169"/>
        <v>0</v>
      </c>
      <c r="AM63" s="2283">
        <v>0</v>
      </c>
      <c r="AN63" s="2262">
        <v>0</v>
      </c>
      <c r="AO63" s="2262">
        <v>0</v>
      </c>
      <c r="AP63" s="2262"/>
      <c r="AQ63" s="2253">
        <f t="shared" si="166"/>
        <v>0</v>
      </c>
      <c r="AR63" s="2724">
        <v>0</v>
      </c>
      <c r="AS63" s="2254">
        <v>0</v>
      </c>
      <c r="AT63" s="2265">
        <v>0</v>
      </c>
      <c r="AU63" s="2255">
        <f t="shared" si="181"/>
        <v>0</v>
      </c>
      <c r="AV63" s="2088">
        <f t="shared" si="170"/>
        <v>0</v>
      </c>
      <c r="AW63" s="1856">
        <f t="shared" si="177"/>
        <v>0</v>
      </c>
      <c r="AX63" s="1892">
        <f t="shared" si="162"/>
        <v>0</v>
      </c>
      <c r="AY63" s="2793">
        <f t="shared" si="173"/>
        <v>0</v>
      </c>
      <c r="AZ63" s="1904">
        <f t="shared" si="167"/>
        <v>0</v>
      </c>
      <c r="BA63" s="1904">
        <f t="shared" si="178"/>
        <v>0</v>
      </c>
      <c r="BB63" s="1904">
        <f t="shared" si="168"/>
        <v>0</v>
      </c>
      <c r="BC63" s="1904">
        <f t="shared" si="174"/>
        <v>0</v>
      </c>
      <c r="BD63" s="1898">
        <f t="shared" si="175"/>
        <v>0</v>
      </c>
      <c r="BE63" s="1853">
        <f t="shared" si="182"/>
        <v>0</v>
      </c>
      <c r="BF63" s="1980">
        <f t="shared" si="176"/>
        <v>0</v>
      </c>
      <c r="BG63" s="2931">
        <f t="shared" si="127"/>
        <v>0</v>
      </c>
      <c r="BH63" s="2938">
        <f t="shared" si="165"/>
        <v>0</v>
      </c>
      <c r="BI63" s="1983"/>
      <c r="BJ63" s="1983"/>
      <c r="BK63" s="1983"/>
      <c r="BL63" s="1983"/>
      <c r="BM63" s="1983"/>
      <c r="BN63" s="1983"/>
      <c r="BO63" s="1983"/>
      <c r="BP63" s="1983"/>
      <c r="BQ63" s="1983"/>
      <c r="BR63" s="1983"/>
      <c r="BS63" s="1983"/>
      <c r="BT63" s="1983"/>
      <c r="BU63" s="1983"/>
      <c r="BV63" s="1983"/>
      <c r="BW63" s="2121"/>
      <c r="TJ63" s="3695"/>
      <c r="TK63" s="3695"/>
      <c r="TL63" s="3695"/>
      <c r="TM63" s="3695"/>
      <c r="TN63" s="3695"/>
      <c r="TO63" s="3695"/>
      <c r="TP63" s="3695"/>
      <c r="TQ63" s="3695"/>
      <c r="TR63" s="3695"/>
      <c r="TS63" s="3695"/>
      <c r="TT63" s="3695"/>
      <c r="TU63" s="3695"/>
      <c r="TV63" s="3695"/>
      <c r="TW63" s="3695"/>
      <c r="TX63" s="3695"/>
      <c r="TY63" s="3695"/>
      <c r="TZ63" s="3695"/>
      <c r="UA63" s="3695"/>
      <c r="UB63" s="3695"/>
      <c r="UC63" s="3695"/>
      <c r="UD63" s="3695"/>
    </row>
    <row r="64" spans="1:550" ht="15" customHeight="1" x14ac:dyDescent="0.25">
      <c r="A64" s="3753"/>
      <c r="B64" s="3754"/>
      <c r="C64" s="1986">
        <v>14</v>
      </c>
      <c r="D64" s="2333"/>
      <c r="E64" s="2179"/>
      <c r="F64" s="1820"/>
      <c r="G64" s="1801" t="e">
        <f t="shared" si="185"/>
        <v>#DIV/0!</v>
      </c>
      <c r="H64" s="2181"/>
      <c r="I64" s="1800"/>
      <c r="J64" s="2395" t="e">
        <f t="shared" si="183"/>
        <v>#DIV/0!</v>
      </c>
      <c r="K64" s="2181"/>
      <c r="L64" s="1820"/>
      <c r="M64" s="1800" t="e">
        <f t="shared" si="90"/>
        <v>#DIV/0!</v>
      </c>
      <c r="N64" s="1800">
        <f t="shared" si="158"/>
        <v>0</v>
      </c>
      <c r="O64" s="2430">
        <f>F64+I64</f>
        <v>0</v>
      </c>
      <c r="P64" s="2859"/>
      <c r="Q64" s="1820"/>
      <c r="R64" s="3117"/>
      <c r="S64" s="2038"/>
      <c r="T64" s="3118"/>
      <c r="U64" s="1932">
        <f>O64*L3*2*65%</f>
        <v>0</v>
      </c>
      <c r="V64" s="2533">
        <f>P64+Q64+R64+T64+U64</f>
        <v>0</v>
      </c>
      <c r="W64" s="1811"/>
      <c r="X64" s="2954"/>
      <c r="Y64" s="2539"/>
      <c r="Z64" s="2855"/>
      <c r="AA64" s="1905">
        <v>0</v>
      </c>
      <c r="AB64" s="1905">
        <v>0</v>
      </c>
      <c r="AC64" s="1859">
        <f t="shared" si="159"/>
        <v>0</v>
      </c>
      <c r="AD64" s="1908">
        <v>0</v>
      </c>
      <c r="AE64" s="1904">
        <v>0</v>
      </c>
      <c r="AF64" s="2019">
        <f t="shared" si="180"/>
        <v>0</v>
      </c>
      <c r="AG64" s="1856">
        <v>0</v>
      </c>
      <c r="AH64" s="1905">
        <f t="shared" si="171"/>
        <v>0</v>
      </c>
      <c r="AI64" s="2632">
        <f t="shared" si="172"/>
        <v>0</v>
      </c>
      <c r="AJ64" s="2743">
        <v>0</v>
      </c>
      <c r="AK64" s="2743">
        <v>0</v>
      </c>
      <c r="AL64" s="3062">
        <f t="shared" si="169"/>
        <v>0</v>
      </c>
      <c r="AM64" s="2283">
        <v>0</v>
      </c>
      <c r="AN64" s="2262">
        <v>0</v>
      </c>
      <c r="AO64" s="2262">
        <v>0</v>
      </c>
      <c r="AP64" s="2262"/>
      <c r="AQ64" s="2253">
        <f t="shared" si="166"/>
        <v>0</v>
      </c>
      <c r="AR64" s="2724">
        <v>0</v>
      </c>
      <c r="AS64" s="2254">
        <v>0</v>
      </c>
      <c r="AT64" s="2273">
        <v>0</v>
      </c>
      <c r="AU64" s="2255">
        <f t="shared" si="181"/>
        <v>0</v>
      </c>
      <c r="AV64" s="1903">
        <f t="shared" si="170"/>
        <v>0</v>
      </c>
      <c r="AW64" s="1856">
        <f t="shared" si="177"/>
        <v>0</v>
      </c>
      <c r="AX64" s="1892">
        <f t="shared" si="162"/>
        <v>0</v>
      </c>
      <c r="AY64" s="1854">
        <f t="shared" si="173"/>
        <v>0</v>
      </c>
      <c r="AZ64" s="1904">
        <f t="shared" si="167"/>
        <v>0</v>
      </c>
      <c r="BA64" s="1904">
        <f t="shared" si="178"/>
        <v>0</v>
      </c>
      <c r="BB64" s="1904">
        <f t="shared" si="168"/>
        <v>0</v>
      </c>
      <c r="BC64" s="1904">
        <f t="shared" si="174"/>
        <v>0</v>
      </c>
      <c r="BD64" s="1898">
        <f t="shared" si="175"/>
        <v>0</v>
      </c>
      <c r="BE64" s="1853">
        <f t="shared" si="182"/>
        <v>0</v>
      </c>
      <c r="BF64" s="1980">
        <f t="shared" si="176"/>
        <v>0</v>
      </c>
      <c r="BG64" s="2931">
        <f t="shared" si="127"/>
        <v>0</v>
      </c>
      <c r="BH64" s="2938">
        <f t="shared" si="165"/>
        <v>0</v>
      </c>
      <c r="BI64" s="1983"/>
      <c r="BJ64" s="1983"/>
      <c r="BK64" s="1983"/>
      <c r="BL64" s="1983"/>
      <c r="BM64" s="1983"/>
      <c r="BN64" s="1983"/>
      <c r="BO64" s="1983"/>
      <c r="BP64" s="1983"/>
      <c r="BQ64" s="1983"/>
      <c r="BR64" s="1983"/>
      <c r="BS64" s="1983"/>
      <c r="BT64" s="1983"/>
      <c r="BU64" s="1983"/>
      <c r="BV64" s="1983"/>
      <c r="BW64" s="2121"/>
      <c r="TJ64" s="3695"/>
      <c r="TK64" s="3695"/>
      <c r="TL64" s="3695"/>
      <c r="TM64" s="3695"/>
      <c r="TN64" s="3695"/>
      <c r="TO64" s="3695"/>
      <c r="TP64" s="3695"/>
      <c r="TQ64" s="3695"/>
      <c r="TR64" s="3695"/>
      <c r="TS64" s="3695"/>
      <c r="TT64" s="3695"/>
      <c r="TU64" s="3695"/>
      <c r="TV64" s="3695"/>
      <c r="TW64" s="3695"/>
      <c r="TX64" s="3695"/>
      <c r="TY64" s="3695"/>
      <c r="TZ64" s="3695"/>
      <c r="UA64" s="3695"/>
      <c r="UB64" s="3695"/>
      <c r="UC64" s="3695"/>
      <c r="UD64" s="3695"/>
    </row>
    <row r="65" spans="1:550" s="1144" customFormat="1" ht="15" customHeight="1" x14ac:dyDescent="0.25">
      <c r="A65" s="3753"/>
      <c r="B65" s="3754"/>
      <c r="C65" s="2829">
        <v>15</v>
      </c>
      <c r="D65" s="2333"/>
      <c r="E65" s="2179"/>
      <c r="F65" s="1820"/>
      <c r="G65" s="1899" t="e">
        <f t="shared" si="185"/>
        <v>#DIV/0!</v>
      </c>
      <c r="H65" s="2181"/>
      <c r="I65" s="1820"/>
      <c r="J65" s="1820" t="e">
        <f>I65/H65</f>
        <v>#DIV/0!</v>
      </c>
      <c r="K65" s="2181"/>
      <c r="L65" s="1820"/>
      <c r="M65" s="1820" t="e">
        <f t="shared" si="90"/>
        <v>#DIV/0!</v>
      </c>
      <c r="N65" s="1800">
        <f t="shared" si="158"/>
        <v>0</v>
      </c>
      <c r="O65" s="2428">
        <f>F65+I65</f>
        <v>0</v>
      </c>
      <c r="P65" s="2859"/>
      <c r="Q65" s="1820"/>
      <c r="R65" s="3117"/>
      <c r="S65" s="2038"/>
      <c r="T65" s="3118"/>
      <c r="U65" s="1932">
        <f>O65*L3*2*65%</f>
        <v>0</v>
      </c>
      <c r="V65" s="2535">
        <f>U65+Q65+P65+R65</f>
        <v>0</v>
      </c>
      <c r="W65" s="1849"/>
      <c r="X65" s="2961"/>
      <c r="Y65" s="2541"/>
      <c r="Z65" s="2218"/>
      <c r="AA65" s="1905">
        <v>0</v>
      </c>
      <c r="AB65" s="1905">
        <v>0</v>
      </c>
      <c r="AC65" s="1860">
        <f t="shared" si="159"/>
        <v>0</v>
      </c>
      <c r="AD65" s="1908">
        <v>0</v>
      </c>
      <c r="AE65" s="1904">
        <v>0</v>
      </c>
      <c r="AF65" s="2184">
        <f t="shared" si="180"/>
        <v>0</v>
      </c>
      <c r="AG65" s="1988">
        <v>0</v>
      </c>
      <c r="AH65" s="1853">
        <f t="shared" si="171"/>
        <v>0</v>
      </c>
      <c r="AI65" s="2632">
        <f t="shared" si="172"/>
        <v>0</v>
      </c>
      <c r="AJ65" s="2743">
        <v>0</v>
      </c>
      <c r="AK65" s="2743">
        <v>0</v>
      </c>
      <c r="AL65" s="2692">
        <f t="shared" si="169"/>
        <v>0</v>
      </c>
      <c r="AM65" s="2283">
        <v>0</v>
      </c>
      <c r="AN65" s="2262">
        <v>0</v>
      </c>
      <c r="AO65" s="2262">
        <v>0</v>
      </c>
      <c r="AP65" s="2262"/>
      <c r="AQ65" s="2253">
        <f t="shared" si="166"/>
        <v>0</v>
      </c>
      <c r="AR65" s="2724">
        <v>0</v>
      </c>
      <c r="AS65" s="2254">
        <v>0</v>
      </c>
      <c r="AT65" s="2265">
        <v>0</v>
      </c>
      <c r="AU65" s="2255">
        <f t="shared" si="181"/>
        <v>0</v>
      </c>
      <c r="AV65" s="2088">
        <f t="shared" si="170"/>
        <v>0</v>
      </c>
      <c r="AW65" s="1856">
        <f t="shared" si="177"/>
        <v>0</v>
      </c>
      <c r="AX65" s="1892">
        <f t="shared" si="162"/>
        <v>0</v>
      </c>
      <c r="AY65" s="2793">
        <f t="shared" si="173"/>
        <v>0</v>
      </c>
      <c r="AZ65" s="1904">
        <f t="shared" si="167"/>
        <v>0</v>
      </c>
      <c r="BA65" s="1904">
        <f t="shared" si="178"/>
        <v>0</v>
      </c>
      <c r="BB65" s="1904">
        <f t="shared" si="168"/>
        <v>0</v>
      </c>
      <c r="BC65" s="1904">
        <f t="shared" si="174"/>
        <v>0</v>
      </c>
      <c r="BD65" s="1898">
        <f t="shared" si="175"/>
        <v>0</v>
      </c>
      <c r="BE65" s="1853">
        <f t="shared" si="182"/>
        <v>0</v>
      </c>
      <c r="BF65" s="1980">
        <f t="shared" si="176"/>
        <v>0</v>
      </c>
      <c r="BG65" s="2933">
        <f t="shared" si="127"/>
        <v>0</v>
      </c>
      <c r="BH65" s="2938">
        <f t="shared" si="165"/>
        <v>0</v>
      </c>
      <c r="BI65" s="1983"/>
      <c r="BJ65" s="1983"/>
      <c r="BK65" s="1983"/>
      <c r="BL65" s="1983"/>
      <c r="BM65" s="1983"/>
      <c r="BN65" s="1983"/>
      <c r="BO65" s="1983"/>
      <c r="BP65" s="1983"/>
      <c r="BQ65" s="1983"/>
      <c r="BR65" s="2121"/>
      <c r="BS65" s="2121"/>
      <c r="BT65" s="2121"/>
      <c r="BU65" s="2121"/>
      <c r="BV65" s="2121"/>
      <c r="BW65" s="2121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695"/>
      <c r="TK65" s="3695"/>
      <c r="TL65" s="3695"/>
      <c r="TM65" s="3695"/>
      <c r="TN65" s="3695"/>
      <c r="TO65" s="3695"/>
      <c r="TP65" s="3695"/>
      <c r="TQ65" s="3695"/>
      <c r="TR65" s="3695"/>
      <c r="TS65" s="3695"/>
      <c r="TT65" s="3695"/>
      <c r="TU65" s="3695"/>
      <c r="TV65" s="3695"/>
      <c r="TW65" s="3695"/>
      <c r="TX65" s="3695"/>
      <c r="TY65" s="3695"/>
      <c r="TZ65" s="3695"/>
      <c r="UA65" s="3695"/>
      <c r="UB65" s="3695"/>
      <c r="UC65" s="3695"/>
      <c r="UD65" s="3695"/>
    </row>
    <row r="66" spans="1:550" s="2116" customFormat="1" ht="15" customHeight="1" x14ac:dyDescent="0.2">
      <c r="A66" s="3753"/>
      <c r="B66" s="3755"/>
      <c r="C66" s="1993"/>
      <c r="D66" s="3145" t="s">
        <v>703</v>
      </c>
      <c r="E66" s="3165">
        <f>SUM(E50:E65)</f>
        <v>90</v>
      </c>
      <c r="F66" s="1916">
        <f>SUM(F50:F65)</f>
        <v>5344</v>
      </c>
      <c r="G66" s="2225">
        <f>F66/E66</f>
        <v>59.37777777777778</v>
      </c>
      <c r="H66" s="2224">
        <f>SUM(H50:H65)</f>
        <v>0</v>
      </c>
      <c r="I66" s="1916">
        <f>SUM(H50:I65)</f>
        <v>0</v>
      </c>
      <c r="J66" s="1916" t="e">
        <f>I66/H66</f>
        <v>#DIV/0!</v>
      </c>
      <c r="K66" s="2224">
        <f>SUM(K50:K65)</f>
        <v>0</v>
      </c>
      <c r="L66" s="1916">
        <f>SUM(L63:L65)</f>
        <v>0</v>
      </c>
      <c r="M66" s="1916" t="e">
        <f>L66/K66</f>
        <v>#DIV/0!</v>
      </c>
      <c r="N66" s="1916">
        <f t="shared" ref="N66:S66" si="186">SUM(N50:N65)</f>
        <v>5344</v>
      </c>
      <c r="O66" s="2251">
        <f t="shared" si="186"/>
        <v>5344</v>
      </c>
      <c r="P66" s="1916">
        <f t="shared" si="186"/>
        <v>0</v>
      </c>
      <c r="Q66" s="1916">
        <f t="shared" si="186"/>
        <v>1375000</v>
      </c>
      <c r="R66" s="2274">
        <f t="shared" si="186"/>
        <v>36524281.25</v>
      </c>
      <c r="S66" s="1916">
        <f t="shared" si="186"/>
        <v>656250</v>
      </c>
      <c r="T66" s="2274">
        <f>SUM(T60:T65)</f>
        <v>0</v>
      </c>
      <c r="U66" s="1916">
        <f>SUM(U50:U65)</f>
        <v>12848468.75</v>
      </c>
      <c r="V66" s="1916">
        <f>SUM(V50:V65)</f>
        <v>52104000</v>
      </c>
      <c r="W66" s="1916"/>
      <c r="X66" s="1916"/>
      <c r="Y66" s="1916"/>
      <c r="Z66" s="3320">
        <f>SUM(Z50:Z65)</f>
        <v>9136610.8000000007</v>
      </c>
      <c r="AA66" s="1916">
        <f>SUM(AA50:AA65)</f>
        <v>871063.73</v>
      </c>
      <c r="AB66" s="1916">
        <f>SUM(AB50:AB65)</f>
        <v>871063.73</v>
      </c>
      <c r="AC66" s="1916">
        <f>AA66-AB66</f>
        <v>0</v>
      </c>
      <c r="AD66" s="1916">
        <f>SUM(AD50:AD65)</f>
        <v>418452.93</v>
      </c>
      <c r="AE66" s="1916">
        <f>SUM(AE50:AE65)</f>
        <v>8681504.9100000001</v>
      </c>
      <c r="AF66" s="1916">
        <f>AD66+AE66</f>
        <v>9099957.8399999999</v>
      </c>
      <c r="AG66" s="1916">
        <f>SUM(AG50:AG65)</f>
        <v>0</v>
      </c>
      <c r="AH66" s="1916">
        <f>SUM(AH50:AH65)</f>
        <v>0</v>
      </c>
      <c r="AI66" s="2251">
        <f>AG66+AH66</f>
        <v>0</v>
      </c>
      <c r="AJ66" s="1916">
        <f>SUM(AJ50:AJ65)</f>
        <v>418452.93</v>
      </c>
      <c r="AK66" s="1916">
        <f>SUM(AK50:AK65)</f>
        <v>418452.93</v>
      </c>
      <c r="AL66" s="1916">
        <f>AJ66-AK66</f>
        <v>0</v>
      </c>
      <c r="AM66" s="1916">
        <f>SUM(AM50:AM65)</f>
        <v>0</v>
      </c>
      <c r="AN66" s="1916">
        <f>SUM(AN50:AN65)</f>
        <v>0</v>
      </c>
      <c r="AO66" s="1916">
        <f>SUM(AO50:AO65)</f>
        <v>0</v>
      </c>
      <c r="AP66" s="1916"/>
      <c r="AQ66" s="1916">
        <f>AM66+AN66</f>
        <v>0</v>
      </c>
      <c r="AR66" s="1916">
        <f t="shared" ref="AR66:AW66" si="187">SUM(AR50:AR65)</f>
        <v>0</v>
      </c>
      <c r="AS66" s="1916">
        <f t="shared" si="187"/>
        <v>0</v>
      </c>
      <c r="AT66" s="1916">
        <f t="shared" si="187"/>
        <v>0</v>
      </c>
      <c r="AU66" s="2251">
        <f t="shared" si="187"/>
        <v>0</v>
      </c>
      <c r="AV66" s="1916">
        <f t="shared" si="187"/>
        <v>871063.73</v>
      </c>
      <c r="AW66" s="1916">
        <f t="shared" si="187"/>
        <v>871063.73</v>
      </c>
      <c r="AX66" s="1916">
        <f>AV66-AW66</f>
        <v>0</v>
      </c>
      <c r="AY66" s="1916">
        <f>SUM(AY50:AY65)</f>
        <v>418452.93</v>
      </c>
      <c r="AZ66" s="1916">
        <f>SUM(AZ50:AZ65)</f>
        <v>8681504.9100000001</v>
      </c>
      <c r="BA66" s="1916">
        <f>SUM(BA50:BA65)</f>
        <v>0</v>
      </c>
      <c r="BB66" s="1916">
        <f>SUM(BB50:BB65)</f>
        <v>0</v>
      </c>
      <c r="BC66" s="1916">
        <f>AY66+AZ66</f>
        <v>9099957.8399999999</v>
      </c>
      <c r="BD66" s="1916">
        <f>SUM(BD50:BD65)</f>
        <v>0</v>
      </c>
      <c r="BE66" s="1916">
        <f>SUM(BE50:BE65)</f>
        <v>0</v>
      </c>
      <c r="BF66" s="1916">
        <f>BD66+BE66</f>
        <v>0</v>
      </c>
      <c r="BG66" s="1916">
        <f>SUM(BG50:BG65)</f>
        <v>0</v>
      </c>
      <c r="BH66" s="2251">
        <f>SUM(BH50:BH65)</f>
        <v>-9099957.8399999999</v>
      </c>
      <c r="BI66" s="1983"/>
      <c r="BJ66" s="1983"/>
      <c r="BK66" s="1983"/>
      <c r="BL66" s="1983"/>
      <c r="BM66" s="1983"/>
      <c r="BN66" s="1983"/>
      <c r="BO66" s="1983"/>
      <c r="BP66" s="1983"/>
      <c r="BQ66" s="1983"/>
      <c r="BR66" s="1984"/>
      <c r="BS66" s="1984"/>
      <c r="BT66" s="1984"/>
      <c r="BU66" s="1984"/>
      <c r="BV66" s="1984"/>
      <c r="BW66" s="1984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695"/>
      <c r="TK66" s="3695"/>
      <c r="TL66" s="3695"/>
      <c r="TM66" s="3695"/>
      <c r="TN66" s="3695"/>
      <c r="TO66" s="3695"/>
      <c r="TP66" s="3695"/>
      <c r="TQ66" s="3695"/>
      <c r="TR66" s="3695"/>
      <c r="TS66" s="3695"/>
      <c r="TT66" s="3695"/>
      <c r="TU66" s="3695"/>
      <c r="TV66" s="3695"/>
      <c r="TW66" s="3695"/>
      <c r="TX66" s="3695"/>
      <c r="TY66" s="3695"/>
      <c r="TZ66" s="3695"/>
      <c r="UA66" s="3695"/>
      <c r="UB66" s="3695"/>
      <c r="UC66" s="3695"/>
      <c r="UD66" s="3695"/>
    </row>
    <row r="67" spans="1:550" s="1144" customFormat="1" ht="15" customHeight="1" x14ac:dyDescent="0.2">
      <c r="A67" s="2112"/>
      <c r="B67" s="2704"/>
      <c r="C67" s="2336"/>
      <c r="D67" s="3148" t="s">
        <v>638</v>
      </c>
      <c r="E67" s="2114">
        <f>E49+E66</f>
        <v>90</v>
      </c>
      <c r="F67" s="1933">
        <f>F49+F66</f>
        <v>5344</v>
      </c>
      <c r="G67" s="2115">
        <f>F67/E67</f>
        <v>59.37777777777778</v>
      </c>
      <c r="H67" s="2114">
        <f>H49+H66</f>
        <v>0</v>
      </c>
      <c r="I67" s="1933">
        <f>I49+I66</f>
        <v>0</v>
      </c>
      <c r="J67" s="1933" t="e">
        <f>I67/H67</f>
        <v>#DIV/0!</v>
      </c>
      <c r="K67" s="2114">
        <f>K49+K66</f>
        <v>0</v>
      </c>
      <c r="L67" s="1933">
        <f>L49+L66</f>
        <v>0</v>
      </c>
      <c r="M67" s="1933" t="e">
        <f>L67/K67</f>
        <v>#DIV/0!</v>
      </c>
      <c r="N67" s="1933">
        <f>N49+N66</f>
        <v>5344</v>
      </c>
      <c r="O67" s="2599">
        <f>O49+O66</f>
        <v>5344</v>
      </c>
      <c r="P67" s="1933">
        <f>P49+P66</f>
        <v>0</v>
      </c>
      <c r="Q67" s="1933">
        <f t="shared" ref="Q67:R67" si="188">Q49+Q66</f>
        <v>1375000</v>
      </c>
      <c r="R67" s="1933">
        <f t="shared" si="188"/>
        <v>36524281.25</v>
      </c>
      <c r="S67" s="1933">
        <f>S49</f>
        <v>0</v>
      </c>
      <c r="T67" s="1933">
        <f>T49+T66</f>
        <v>0</v>
      </c>
      <c r="U67" s="1933">
        <f>U49+U66</f>
        <v>12848468.75</v>
      </c>
      <c r="V67" s="1933">
        <f>V49+V66</f>
        <v>52104000</v>
      </c>
      <c r="W67" s="1933"/>
      <c r="X67" s="1933"/>
      <c r="Y67" s="1933"/>
      <c r="Z67" s="3316">
        <f>Z49+Z66</f>
        <v>9136610.8000000007</v>
      </c>
      <c r="AA67" s="1933">
        <f t="shared" ref="AA67:AI67" si="189">AA49+AA66</f>
        <v>871063.73</v>
      </c>
      <c r="AB67" s="1933">
        <f t="shared" si="189"/>
        <v>871063.73</v>
      </c>
      <c r="AC67" s="1933">
        <f t="shared" si="189"/>
        <v>0</v>
      </c>
      <c r="AD67" s="1933">
        <f t="shared" si="189"/>
        <v>418452.93</v>
      </c>
      <c r="AE67" s="1933">
        <f t="shared" si="189"/>
        <v>8681504.9100000001</v>
      </c>
      <c r="AF67" s="1933">
        <f t="shared" si="189"/>
        <v>9099957.8399999999</v>
      </c>
      <c r="AG67" s="1933">
        <f t="shared" si="189"/>
        <v>0</v>
      </c>
      <c r="AH67" s="1933">
        <f t="shared" si="189"/>
        <v>0</v>
      </c>
      <c r="AI67" s="2599">
        <f t="shared" si="189"/>
        <v>0</v>
      </c>
      <c r="AJ67" s="1933">
        <f t="shared" ref="AJ67:AM67" si="190">AJ49+AJ66</f>
        <v>418452.93</v>
      </c>
      <c r="AK67" s="1933">
        <f t="shared" si="190"/>
        <v>418452.93</v>
      </c>
      <c r="AL67" s="1933">
        <f t="shared" si="190"/>
        <v>0</v>
      </c>
      <c r="AM67" s="1933">
        <f t="shared" si="190"/>
        <v>0</v>
      </c>
      <c r="AN67" s="1933">
        <f t="shared" ref="AN67" si="191">AN49+AN66</f>
        <v>0</v>
      </c>
      <c r="AO67" s="1933">
        <f t="shared" ref="AO67" si="192">AO49+AO66</f>
        <v>0</v>
      </c>
      <c r="AP67" s="1933"/>
      <c r="AQ67" s="1916">
        <f>AM67+AN67</f>
        <v>0</v>
      </c>
      <c r="AR67" s="1916">
        <f>+AR49+AR66</f>
        <v>0</v>
      </c>
      <c r="AS67" s="1933">
        <f>AS66+AS49</f>
        <v>0</v>
      </c>
      <c r="AT67" s="1933">
        <f>AT49</f>
        <v>0</v>
      </c>
      <c r="AU67" s="2599">
        <f>AS67+AT67</f>
        <v>0</v>
      </c>
      <c r="AV67" s="1933">
        <f>AV49+AV66</f>
        <v>871063.73</v>
      </c>
      <c r="AW67" s="1933">
        <f>AW49+AW66</f>
        <v>871063.73</v>
      </c>
      <c r="AX67" s="1933">
        <f>AV67-AW67</f>
        <v>0</v>
      </c>
      <c r="AY67" s="1933">
        <f>AY49+AY66</f>
        <v>418452.93</v>
      </c>
      <c r="AZ67" s="1933">
        <f>AZ49+AZ66</f>
        <v>8681504.9100000001</v>
      </c>
      <c r="BA67" s="1933">
        <f>BA49+BA66</f>
        <v>0</v>
      </c>
      <c r="BB67" s="1933">
        <f>BB49+BB66</f>
        <v>0</v>
      </c>
      <c r="BC67" s="1933">
        <f>AY67+AZ67</f>
        <v>9099957.8399999999</v>
      </c>
      <c r="BD67" s="1933">
        <f>BD49+BD66</f>
        <v>0</v>
      </c>
      <c r="BE67" s="1933">
        <f>BE49+BE66</f>
        <v>0</v>
      </c>
      <c r="BF67" s="1933">
        <f>BD67+BE67</f>
        <v>0</v>
      </c>
      <c r="BG67" s="1933">
        <f>BG49+BG66</f>
        <v>0</v>
      </c>
      <c r="BH67" s="2599">
        <f>BH49+BH66</f>
        <v>-9099957.8399999999</v>
      </c>
      <c r="BI67" s="2117"/>
      <c r="BJ67" s="1983"/>
      <c r="BK67" s="1983"/>
      <c r="BL67" s="1983"/>
      <c r="BM67" s="1983"/>
      <c r="BN67" s="1983"/>
      <c r="BO67" s="1983"/>
      <c r="BP67" s="1983"/>
      <c r="BQ67" s="1983"/>
      <c r="BR67" s="1985"/>
      <c r="BS67" s="1985"/>
      <c r="BT67" s="1985"/>
      <c r="BU67" s="1985"/>
      <c r="BV67" s="1985"/>
      <c r="BW67" s="1985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695"/>
      <c r="TK67" s="3695"/>
      <c r="TL67" s="3695"/>
      <c r="TM67" s="3695"/>
      <c r="TN67" s="3695"/>
      <c r="TO67" s="3695"/>
      <c r="TP67" s="3695"/>
      <c r="TQ67" s="3695"/>
      <c r="TR67" s="3695"/>
      <c r="TS67" s="3695"/>
      <c r="TT67" s="3695"/>
      <c r="TU67" s="3695"/>
      <c r="TV67" s="3695"/>
      <c r="TW67" s="3695"/>
      <c r="TX67" s="3695"/>
      <c r="TY67" s="3695"/>
      <c r="TZ67" s="3695"/>
      <c r="UA67" s="3695"/>
      <c r="UB67" s="3695"/>
      <c r="UC67" s="3695"/>
      <c r="UD67" s="3695"/>
    </row>
    <row r="68" spans="1:550" s="1144" customFormat="1" ht="15" customHeight="1" x14ac:dyDescent="0.2">
      <c r="A68" s="2112"/>
      <c r="B68" s="2946"/>
      <c r="C68" s="2024"/>
      <c r="D68" s="3149" t="s">
        <v>642</v>
      </c>
      <c r="E68" s="2114"/>
      <c r="F68" s="1933"/>
      <c r="G68" s="2115"/>
      <c r="H68" s="2114"/>
      <c r="I68" s="1933"/>
      <c r="J68" s="1933"/>
      <c r="K68" s="2114"/>
      <c r="L68" s="1933"/>
      <c r="M68" s="1933"/>
      <c r="N68" s="1933"/>
      <c r="O68" s="2599"/>
      <c r="P68" s="1933"/>
      <c r="Q68" s="1933"/>
      <c r="R68" s="1933"/>
      <c r="S68" s="1933"/>
      <c r="T68" s="1933"/>
      <c r="U68" s="1933"/>
      <c r="V68" s="1933"/>
      <c r="W68" s="1933"/>
      <c r="X68" s="1933"/>
      <c r="Y68" s="1933"/>
      <c r="Z68" s="3316"/>
      <c r="AA68" s="1933"/>
      <c r="AB68" s="1933"/>
      <c r="AC68" s="1933"/>
      <c r="AD68" s="1933"/>
      <c r="AE68" s="1933"/>
      <c r="AF68" s="1933"/>
      <c r="AG68" s="1933"/>
      <c r="AH68" s="1933"/>
      <c r="AI68" s="2599"/>
      <c r="AJ68" s="1933"/>
      <c r="AK68" s="1933"/>
      <c r="AL68" s="1933"/>
      <c r="AM68" s="1933"/>
      <c r="AN68" s="1933"/>
      <c r="AO68" s="1933"/>
      <c r="AP68" s="1933"/>
      <c r="AQ68" s="1916"/>
      <c r="AR68" s="1933"/>
      <c r="AS68" s="1933"/>
      <c r="AT68" s="1933"/>
      <c r="AU68" s="2599"/>
      <c r="AV68" s="1933"/>
      <c r="AW68" s="1933"/>
      <c r="AX68" s="1933"/>
      <c r="AY68" s="1933"/>
      <c r="AZ68" s="1933"/>
      <c r="BA68" s="1933"/>
      <c r="BB68" s="1933"/>
      <c r="BC68" s="1933"/>
      <c r="BD68" s="1933"/>
      <c r="BE68" s="1933"/>
      <c r="BF68" s="1933"/>
      <c r="BG68" s="1933"/>
      <c r="BH68" s="2599"/>
      <c r="BI68" s="2117"/>
      <c r="BJ68" s="1983"/>
      <c r="BK68" s="1983"/>
      <c r="BL68" s="1983"/>
      <c r="BM68" s="1983"/>
      <c r="BN68" s="1983"/>
      <c r="BO68" s="1983"/>
      <c r="BP68" s="1983"/>
      <c r="BQ68" s="1983"/>
      <c r="BR68" s="1985"/>
      <c r="BS68" s="1985"/>
      <c r="BT68" s="1985"/>
      <c r="BU68" s="1985"/>
      <c r="BV68" s="1985"/>
      <c r="BW68" s="1985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695"/>
      <c r="TK68" s="3695"/>
      <c r="TL68" s="3695"/>
      <c r="TM68" s="3695"/>
      <c r="TN68" s="3695"/>
      <c r="TO68" s="3695"/>
      <c r="TP68" s="3695"/>
      <c r="TQ68" s="3695"/>
      <c r="TR68" s="3695"/>
      <c r="TS68" s="3695"/>
      <c r="TT68" s="3695"/>
      <c r="TU68" s="3695"/>
      <c r="TV68" s="3695"/>
      <c r="TW68" s="3695"/>
      <c r="TX68" s="3695"/>
      <c r="TY68" s="3695"/>
      <c r="TZ68" s="3695"/>
      <c r="UA68" s="3695"/>
      <c r="UB68" s="3695"/>
      <c r="UC68" s="3695"/>
      <c r="UD68" s="3695"/>
    </row>
    <row r="69" spans="1:550" ht="14.25" customHeight="1" x14ac:dyDescent="0.2">
      <c r="A69" s="2109"/>
      <c r="B69" s="1797"/>
      <c r="C69" s="1795"/>
      <c r="D69" s="3150" t="s">
        <v>643</v>
      </c>
      <c r="E69" s="2224">
        <f>E43+E67</f>
        <v>469</v>
      </c>
      <c r="F69" s="1916">
        <f>F43+F67</f>
        <v>33335.47</v>
      </c>
      <c r="G69" s="1916">
        <f>F69/E69</f>
        <v>71.077761194029847</v>
      </c>
      <c r="H69" s="2224">
        <f>H43+H67</f>
        <v>289</v>
      </c>
      <c r="I69" s="1916">
        <f>I67+I43</f>
        <v>3798.2500000000005</v>
      </c>
      <c r="J69" s="1916">
        <f>I69/H69</f>
        <v>13.142733564013842</v>
      </c>
      <c r="K69" s="2224">
        <f>K67+K43</f>
        <v>4</v>
      </c>
      <c r="L69" s="1916">
        <f>L43+L67</f>
        <v>415</v>
      </c>
      <c r="M69" s="1916">
        <f>L69/K69</f>
        <v>103.75</v>
      </c>
      <c r="N69" s="1916">
        <f>N67+N43</f>
        <v>37548.720000000001</v>
      </c>
      <c r="O69" s="2251">
        <f t="shared" ref="N69:U69" si="193">O67+O43</f>
        <v>37133.72</v>
      </c>
      <c r="P69" s="1916">
        <f t="shared" si="193"/>
        <v>0</v>
      </c>
      <c r="Q69" s="1916">
        <f t="shared" si="193"/>
        <v>1375000</v>
      </c>
      <c r="R69" s="1916">
        <f t="shared" si="193"/>
        <v>219639084.37</v>
      </c>
      <c r="S69" s="1916">
        <f t="shared" si="193"/>
        <v>575000</v>
      </c>
      <c r="T69" s="1916">
        <f t="shared" si="193"/>
        <v>1173155.7799999998</v>
      </c>
      <c r="U69" s="1916">
        <f t="shared" si="193"/>
        <v>47948771.230000004</v>
      </c>
      <c r="V69" s="1916">
        <f>V67+V43</f>
        <v>274818787.96000004</v>
      </c>
      <c r="W69" s="1916"/>
      <c r="X69" s="1916"/>
      <c r="Y69" s="1916"/>
      <c r="Z69" s="3320">
        <f t="shared" ref="Z69:AE69" si="194">Z67+Z43</f>
        <v>52930616.670000002</v>
      </c>
      <c r="AA69" s="1916">
        <f t="shared" si="194"/>
        <v>43964364.259999998</v>
      </c>
      <c r="AB69" s="1916">
        <f t="shared" si="194"/>
        <v>43964364.259999998</v>
      </c>
      <c r="AC69" s="1916">
        <f t="shared" si="194"/>
        <v>0</v>
      </c>
      <c r="AD69" s="1916">
        <f t="shared" si="194"/>
        <v>199315028.98000002</v>
      </c>
      <c r="AE69" s="1916">
        <f t="shared" si="194"/>
        <v>30614139.16</v>
      </c>
      <c r="AF69" s="1916">
        <f t="shared" si="180"/>
        <v>229929168.14000002</v>
      </c>
      <c r="AG69" s="1916">
        <f>AG67+AG43</f>
        <v>173970867.62</v>
      </c>
      <c r="AH69" s="1916">
        <f>AH67+AH43</f>
        <v>46900318.149999999</v>
      </c>
      <c r="AI69" s="2251">
        <f>AG69+AH69</f>
        <v>220871185.77000001</v>
      </c>
      <c r="AJ69" s="1916">
        <f t="shared" ref="AJ69:AO69" si="195">AJ67+AJ43</f>
        <v>418452.93</v>
      </c>
      <c r="AK69" s="2274">
        <f t="shared" si="195"/>
        <v>418452.93</v>
      </c>
      <c r="AL69" s="2274">
        <f t="shared" si="195"/>
        <v>0</v>
      </c>
      <c r="AM69" s="2274">
        <f>AM67+AM43+AM68</f>
        <v>0</v>
      </c>
      <c r="AN69" s="1916">
        <f t="shared" si="195"/>
        <v>0</v>
      </c>
      <c r="AO69" s="1916">
        <f t="shared" si="195"/>
        <v>0</v>
      </c>
      <c r="AP69" s="1916"/>
      <c r="AQ69" s="1916">
        <f t="shared" ref="AQ69" si="196">AM69+AN69</f>
        <v>0</v>
      </c>
      <c r="AR69" s="1916">
        <f>+AR43+AR67+AR68</f>
        <v>0</v>
      </c>
      <c r="AS69" s="2274">
        <f>AS67+AS43</f>
        <v>0</v>
      </c>
      <c r="AT69" s="1916">
        <f>AT67+AT43</f>
        <v>0</v>
      </c>
      <c r="AU69" s="2251">
        <f t="shared" ref="AU69:AU79" si="197">AS69+AT69</f>
        <v>0</v>
      </c>
      <c r="AV69" s="1916">
        <f>AV67+AV43</f>
        <v>44665069.600000001</v>
      </c>
      <c r="AW69" s="1916">
        <f>AW67+AW43</f>
        <v>44665069.600000001</v>
      </c>
      <c r="AX69" s="1916">
        <f t="shared" ref="AX69:BA69" si="198">AX67+AX43</f>
        <v>0</v>
      </c>
      <c r="AY69" s="1916">
        <f>AY67+AY43+AY68</f>
        <v>200859335.36000001</v>
      </c>
      <c r="AZ69" s="1916">
        <f t="shared" si="198"/>
        <v>30955410.440000001</v>
      </c>
      <c r="BA69" s="1916">
        <f t="shared" si="198"/>
        <v>0</v>
      </c>
      <c r="BB69" s="1916">
        <f>AY69+BA69</f>
        <v>200859335.36000001</v>
      </c>
      <c r="BC69" s="1916">
        <f>AY69+AZ69</f>
        <v>231814745.80000001</v>
      </c>
      <c r="BD69" s="1916">
        <f>BD67+BD43</f>
        <v>173970867.62</v>
      </c>
      <c r="BE69" s="1916">
        <f>BE67+BE43</f>
        <v>46900318.149999999</v>
      </c>
      <c r="BF69" s="1916">
        <f>BD69+BE69</f>
        <v>220871185.77000001</v>
      </c>
      <c r="BG69" s="1916">
        <f>BG67+BG63</f>
        <v>0</v>
      </c>
      <c r="BH69" s="2251">
        <f>BH67+BH43</f>
        <v>-10943560.030000031</v>
      </c>
      <c r="BI69" s="1983"/>
      <c r="BJ69" s="1983"/>
      <c r="BK69" s="1983"/>
      <c r="BL69" s="1983"/>
      <c r="BM69" s="1983"/>
      <c r="BN69" s="1983"/>
      <c r="BO69" s="1983"/>
      <c r="BP69" s="1983"/>
      <c r="BQ69" s="1983"/>
      <c r="BR69" s="1985"/>
      <c r="BS69" s="1985"/>
      <c r="BT69" s="1985"/>
      <c r="BU69" s="1985"/>
      <c r="BV69" s="1985"/>
      <c r="BW69" s="1985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695"/>
      <c r="TK69" s="3695"/>
      <c r="TL69" s="3695"/>
      <c r="TM69" s="3695"/>
      <c r="TN69" s="3695"/>
      <c r="TO69" s="3695"/>
      <c r="TP69" s="3695"/>
      <c r="TQ69" s="3695"/>
      <c r="TR69" s="3695"/>
      <c r="TS69" s="3695"/>
      <c r="TT69" s="3695"/>
      <c r="TU69" s="3695"/>
      <c r="TV69" s="3695"/>
      <c r="TW69" s="3695"/>
      <c r="TX69" s="3695"/>
      <c r="TY69" s="3695"/>
      <c r="TZ69" s="3695"/>
      <c r="UA69" s="3695"/>
      <c r="UB69" s="3695"/>
      <c r="UC69" s="3695"/>
      <c r="UD69" s="3695"/>
    </row>
    <row r="70" spans="1:550" ht="15" hidden="1" x14ac:dyDescent="0.25">
      <c r="A70" s="3664" t="s">
        <v>583</v>
      </c>
      <c r="B70" s="3738" t="s">
        <v>550</v>
      </c>
      <c r="C70" s="1914">
        <v>1</v>
      </c>
      <c r="D70" s="3156" t="s">
        <v>555</v>
      </c>
      <c r="E70" s="3151">
        <v>38</v>
      </c>
      <c r="F70" s="2397">
        <v>4903.1899999999996</v>
      </c>
      <c r="G70" s="2377">
        <f>F70/E70</f>
        <v>129.03131578947367</v>
      </c>
      <c r="H70" s="2398">
        <v>0</v>
      </c>
      <c r="I70" s="2397">
        <v>0</v>
      </c>
      <c r="J70" s="2007">
        <v>0</v>
      </c>
      <c r="K70" s="2398">
        <v>0</v>
      </c>
      <c r="L70" s="2397">
        <v>0</v>
      </c>
      <c r="M70" s="2007">
        <v>0</v>
      </c>
      <c r="N70" s="2007">
        <v>4903.1899999999996</v>
      </c>
      <c r="O70" s="2432">
        <v>4903.1899999999996</v>
      </c>
      <c r="P70" s="2164" t="s">
        <v>336</v>
      </c>
      <c r="Q70" s="2458"/>
      <c r="R70" s="2377">
        <f>O70*5808</f>
        <v>28477727.519999996</v>
      </c>
      <c r="S70" s="1883"/>
      <c r="T70" s="1883"/>
      <c r="U70" s="1883" t="s">
        <v>336</v>
      </c>
      <c r="V70" s="2524">
        <f>R70</f>
        <v>28477727.519999996</v>
      </c>
      <c r="W70" s="2007"/>
      <c r="X70" s="2962"/>
      <c r="Y70" s="2962"/>
      <c r="Z70" s="3321">
        <f>4247527.17</f>
        <v>4247527.17</v>
      </c>
      <c r="AA70" s="2241">
        <f>Y70+Z70</f>
        <v>4247527.17</v>
      </c>
      <c r="AB70" s="2242">
        <v>4247527.17</v>
      </c>
      <c r="AC70" s="2487">
        <v>0</v>
      </c>
      <c r="AD70" s="1909">
        <v>0</v>
      </c>
      <c r="AE70" s="1866">
        <v>4247460.1500000004</v>
      </c>
      <c r="AF70" s="2222">
        <f>AD70+AE70</f>
        <v>4247460.1500000004</v>
      </c>
      <c r="AG70" s="2241">
        <v>0</v>
      </c>
      <c r="AH70" s="2216">
        <v>4247527.17</v>
      </c>
      <c r="AI70" s="3342">
        <f>AG70+AH70</f>
        <v>4247527.17</v>
      </c>
      <c r="AJ70" s="2746"/>
      <c r="AK70" s="2746"/>
      <c r="AL70" s="2747"/>
      <c r="AM70" s="2256">
        <v>0</v>
      </c>
      <c r="AN70" s="2585">
        <v>0</v>
      </c>
      <c r="AO70" s="2585">
        <v>0</v>
      </c>
      <c r="AP70" s="2585"/>
      <c r="AQ70" s="2586">
        <f t="shared" ref="AQ70:AQ75" si="199">AM70+AO70</f>
        <v>0</v>
      </c>
      <c r="AR70" s="2587"/>
      <c r="AS70" s="2279">
        <v>0</v>
      </c>
      <c r="AT70" s="2279">
        <v>0</v>
      </c>
      <c r="AU70" s="2588">
        <f t="shared" si="197"/>
        <v>0</v>
      </c>
      <c r="AV70" s="3214">
        <f t="shared" ref="AV70:AW75" si="200">AA70+AJ70</f>
        <v>4247527.17</v>
      </c>
      <c r="AW70" s="2241">
        <f t="shared" si="200"/>
        <v>4247527.17</v>
      </c>
      <c r="AX70" s="2242">
        <v>0</v>
      </c>
      <c r="AY70" s="2794">
        <f t="shared" ref="AY70:AY75" si="201">AD70+AM70</f>
        <v>0</v>
      </c>
      <c r="AZ70" s="1866">
        <f t="shared" ref="AZ70:AZ75" si="202">AE70+AO70</f>
        <v>4247460.1500000004</v>
      </c>
      <c r="BA70" s="1866"/>
      <c r="BB70" s="1866"/>
      <c r="BC70" s="1866">
        <f t="shared" ref="BC70:BC76" si="203">AY70+AZ70</f>
        <v>4247460.1500000004</v>
      </c>
      <c r="BD70" s="2131">
        <f t="shared" ref="BD70:BD75" si="204">AG70+AS70</f>
        <v>0</v>
      </c>
      <c r="BE70" s="2216">
        <f t="shared" ref="BE70:BE75" si="205">AH70+AT70</f>
        <v>4247527.17</v>
      </c>
      <c r="BF70" s="2647">
        <f t="shared" ref="BF70:BF76" si="206">BD70+BE70</f>
        <v>4247527.17</v>
      </c>
      <c r="BG70" s="2185"/>
      <c r="BH70" s="2691"/>
      <c r="BI70" s="1983"/>
      <c r="BJ70" s="1983"/>
      <c r="BK70" s="1983"/>
      <c r="BL70" s="1983"/>
      <c r="BM70" s="1983"/>
      <c r="BN70" s="1983"/>
      <c r="BO70" s="1983"/>
      <c r="BP70" s="1983"/>
      <c r="BQ70" s="1983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666"/>
      <c r="B71" s="3739"/>
      <c r="C71" s="1792" t="s">
        <v>475</v>
      </c>
      <c r="D71" s="3157" t="s">
        <v>477</v>
      </c>
      <c r="E71" s="3152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33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525">
        <v>0</v>
      </c>
      <c r="W71" s="2008"/>
      <c r="X71" s="2963"/>
      <c r="Y71" s="2963"/>
      <c r="Z71" s="3322" t="s">
        <v>336</v>
      </c>
      <c r="AA71" s="2488">
        <v>0</v>
      </c>
      <c r="AB71" s="1905">
        <v>0</v>
      </c>
      <c r="AC71" s="2489">
        <v>0</v>
      </c>
      <c r="AD71" s="1855">
        <v>5738341.5999999996</v>
      </c>
      <c r="AE71" s="1904">
        <v>0</v>
      </c>
      <c r="AF71" s="2199">
        <f t="shared" ref="AF71:AF75" si="207">AD71+AE71</f>
        <v>5738341.5999999996</v>
      </c>
      <c r="AG71" s="1905">
        <f>AF71</f>
        <v>5738341.5999999996</v>
      </c>
      <c r="AH71" s="1905">
        <v>0</v>
      </c>
      <c r="AI71" s="3343">
        <f>AG71+AH71</f>
        <v>5738341.5999999996</v>
      </c>
      <c r="AJ71" s="2724"/>
      <c r="AK71" s="2724"/>
      <c r="AL71" s="2221"/>
      <c r="AM71" s="2257">
        <v>0</v>
      </c>
      <c r="AN71" s="2262">
        <v>0</v>
      </c>
      <c r="AO71" s="2262">
        <v>0</v>
      </c>
      <c r="AP71" s="2262"/>
      <c r="AQ71" s="2253">
        <f t="shared" si="199"/>
        <v>0</v>
      </c>
      <c r="AR71" s="2210"/>
      <c r="AS71" s="2254">
        <v>0</v>
      </c>
      <c r="AT71" s="2265">
        <v>0</v>
      </c>
      <c r="AU71" s="2255">
        <f t="shared" si="197"/>
        <v>0</v>
      </c>
      <c r="AV71" s="1856">
        <f t="shared" si="200"/>
        <v>0</v>
      </c>
      <c r="AW71" s="1856">
        <f t="shared" si="200"/>
        <v>0</v>
      </c>
      <c r="AX71" s="1892">
        <v>0</v>
      </c>
      <c r="AY71" s="2793">
        <f t="shared" si="201"/>
        <v>5738341.5999999996</v>
      </c>
      <c r="AZ71" s="1904">
        <f t="shared" si="202"/>
        <v>0</v>
      </c>
      <c r="BA71" s="1904"/>
      <c r="BB71" s="1904"/>
      <c r="BC71" s="1904">
        <f t="shared" si="203"/>
        <v>5738341.5999999996</v>
      </c>
      <c r="BD71" s="1898">
        <f t="shared" si="204"/>
        <v>5738341.5999999996</v>
      </c>
      <c r="BE71" s="1853">
        <f t="shared" si="205"/>
        <v>0</v>
      </c>
      <c r="BF71" s="1980">
        <f t="shared" si="206"/>
        <v>5738341.5999999996</v>
      </c>
      <c r="BG71" s="1989"/>
      <c r="BH71" s="2689"/>
      <c r="BI71" s="1983"/>
      <c r="BJ71" s="1983"/>
      <c r="BK71" s="1983"/>
      <c r="BL71" s="1983"/>
      <c r="BM71" s="1983"/>
      <c r="BN71" s="1983"/>
      <c r="BO71" s="1983"/>
      <c r="BP71" s="1983"/>
      <c r="BQ71" s="1983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666"/>
      <c r="B72" s="3739"/>
      <c r="C72" s="1792">
        <v>2</v>
      </c>
      <c r="D72" s="3157" t="s">
        <v>556</v>
      </c>
      <c r="E72" s="3153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9">
        <v>2371.69</v>
      </c>
      <c r="O72" s="2433">
        <v>2371.69</v>
      </c>
      <c r="P72" s="1889" t="s">
        <v>336</v>
      </c>
      <c r="Q72" s="1847"/>
      <c r="R72" s="2008">
        <f>O72*5808</f>
        <v>13774775.52</v>
      </c>
      <c r="S72" s="1824"/>
      <c r="T72" s="1824"/>
      <c r="U72" s="1824" t="s">
        <v>336</v>
      </c>
      <c r="V72" s="2156">
        <f>R72</f>
        <v>13774775.52</v>
      </c>
      <c r="W72" s="1800"/>
      <c r="X72" s="2964"/>
      <c r="Y72" s="2964"/>
      <c r="Z72" s="2217">
        <f>HI72</f>
        <v>0</v>
      </c>
      <c r="AA72" s="1857">
        <f>AE72</f>
        <v>1294078.6499999999</v>
      </c>
      <c r="AB72" s="1905">
        <f>AE72</f>
        <v>1294078.6499999999</v>
      </c>
      <c r="AC72" s="2108">
        <v>0</v>
      </c>
      <c r="AD72" s="1855">
        <v>0</v>
      </c>
      <c r="AE72" s="1904">
        <v>1294078.6499999999</v>
      </c>
      <c r="AF72" s="2184">
        <f t="shared" si="207"/>
        <v>1294078.6499999999</v>
      </c>
      <c r="AG72" s="1856">
        <v>0</v>
      </c>
      <c r="AH72" s="1905">
        <v>2857010.99</v>
      </c>
      <c r="AI72" s="3343">
        <f>AG72+AH72</f>
        <v>2857010.99</v>
      </c>
      <c r="AJ72" s="2724"/>
      <c r="AK72" s="2724">
        <v>1013020.62</v>
      </c>
      <c r="AL72" s="2221"/>
      <c r="AM72" s="2257">
        <v>0</v>
      </c>
      <c r="AN72" s="2262">
        <v>0</v>
      </c>
      <c r="AO72" s="2262">
        <v>1251276.97</v>
      </c>
      <c r="AP72" s="2262"/>
      <c r="AQ72" s="2253">
        <f t="shared" si="199"/>
        <v>1251276.97</v>
      </c>
      <c r="AR72" s="2210"/>
      <c r="AS72" s="2254"/>
      <c r="AT72" s="2273">
        <v>602058.39</v>
      </c>
      <c r="AU72" s="2255">
        <f t="shared" si="197"/>
        <v>602058.39</v>
      </c>
      <c r="AV72" s="1942">
        <f t="shared" si="200"/>
        <v>1294078.6499999999</v>
      </c>
      <c r="AW72" s="1856">
        <f t="shared" si="200"/>
        <v>2307099.27</v>
      </c>
      <c r="AX72" s="1892">
        <v>0</v>
      </c>
      <c r="AY72" s="1854">
        <f t="shared" si="201"/>
        <v>0</v>
      </c>
      <c r="AZ72" s="1904">
        <f t="shared" si="202"/>
        <v>2545355.62</v>
      </c>
      <c r="BA72" s="1904"/>
      <c r="BB72" s="1904"/>
      <c r="BC72" s="1904">
        <f t="shared" si="203"/>
        <v>2545355.62</v>
      </c>
      <c r="BD72" s="1898">
        <f t="shared" si="204"/>
        <v>0</v>
      </c>
      <c r="BE72" s="1853">
        <f t="shared" si="205"/>
        <v>3459069.3800000004</v>
      </c>
      <c r="BF72" s="1980">
        <f t="shared" si="206"/>
        <v>3459069.3800000004</v>
      </c>
      <c r="BG72" s="1989"/>
      <c r="BH72" s="2689"/>
      <c r="BI72" s="1983"/>
      <c r="BJ72" s="1983"/>
      <c r="BK72" s="1983"/>
      <c r="BL72" s="1983"/>
      <c r="BM72" s="1983"/>
      <c r="BN72" s="1983"/>
      <c r="BO72" s="1983"/>
      <c r="BP72" s="1983"/>
      <c r="BQ72" s="1983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666"/>
      <c r="B73" s="3739"/>
      <c r="C73" s="2338" t="s">
        <v>617</v>
      </c>
      <c r="D73" s="3158" t="s">
        <v>478</v>
      </c>
      <c r="E73" s="3154" t="s">
        <v>336</v>
      </c>
      <c r="F73" s="2400" t="s">
        <v>336</v>
      </c>
      <c r="G73" s="2400" t="s">
        <v>336</v>
      </c>
      <c r="H73" s="2400" t="s">
        <v>336</v>
      </c>
      <c r="I73" s="2400" t="s">
        <v>336</v>
      </c>
      <c r="J73" s="2400" t="s">
        <v>336</v>
      </c>
      <c r="K73" s="2400" t="s">
        <v>336</v>
      </c>
      <c r="L73" s="2400" t="s">
        <v>336</v>
      </c>
      <c r="M73" s="2400" t="s">
        <v>336</v>
      </c>
      <c r="N73" s="2400" t="s">
        <v>336</v>
      </c>
      <c r="O73" s="2433"/>
      <c r="P73" s="2399" t="s">
        <v>336</v>
      </c>
      <c r="Q73" s="2459"/>
      <c r="R73" s="2008">
        <f t="shared" ref="R73:R74" si="208">O73*5808</f>
        <v>0</v>
      </c>
      <c r="S73" s="2400"/>
      <c r="T73" s="2400"/>
      <c r="U73" s="2400" t="s">
        <v>336</v>
      </c>
      <c r="V73" s="2526">
        <v>0</v>
      </c>
      <c r="W73" s="2529"/>
      <c r="X73" s="2965"/>
      <c r="Y73" s="2965"/>
      <c r="Z73" s="3323" t="s">
        <v>336</v>
      </c>
      <c r="AA73" s="2490">
        <v>0</v>
      </c>
      <c r="AB73" s="1853">
        <v>0</v>
      </c>
      <c r="AC73" s="2490">
        <v>0</v>
      </c>
      <c r="AD73" s="1854">
        <v>1550079.36</v>
      </c>
      <c r="AE73" s="1982">
        <v>0</v>
      </c>
      <c r="AF73" s="2019">
        <f t="shared" si="207"/>
        <v>1550079.36</v>
      </c>
      <c r="AG73" s="1853">
        <f>AF73</f>
        <v>1550079.36</v>
      </c>
      <c r="AH73" s="1853">
        <v>0</v>
      </c>
      <c r="AI73" s="2636">
        <f>AG73+AH73</f>
        <v>1550079.36</v>
      </c>
      <c r="AJ73" s="2724"/>
      <c r="AK73" s="2724"/>
      <c r="AL73" s="2221"/>
      <c r="AM73" s="2257">
        <v>908972.96</v>
      </c>
      <c r="AN73" s="2262">
        <v>0</v>
      </c>
      <c r="AO73" s="2262">
        <v>0</v>
      </c>
      <c r="AP73" s="2262"/>
      <c r="AQ73" s="2253">
        <f t="shared" si="199"/>
        <v>908972.96</v>
      </c>
      <c r="AR73" s="2210"/>
      <c r="AS73" s="2254">
        <v>341906.87</v>
      </c>
      <c r="AT73" s="2265">
        <v>0</v>
      </c>
      <c r="AU73" s="2255">
        <f t="shared" si="197"/>
        <v>341906.87</v>
      </c>
      <c r="AV73" s="1856">
        <f t="shared" si="200"/>
        <v>0</v>
      </c>
      <c r="AW73" s="1856">
        <f t="shared" si="200"/>
        <v>0</v>
      </c>
      <c r="AX73" s="1892">
        <v>0</v>
      </c>
      <c r="AY73" s="2793">
        <f t="shared" si="201"/>
        <v>2459052.3200000003</v>
      </c>
      <c r="AZ73" s="1904">
        <f t="shared" si="202"/>
        <v>0</v>
      </c>
      <c r="BA73" s="1904"/>
      <c r="BB73" s="1904"/>
      <c r="BC73" s="1904">
        <f t="shared" si="203"/>
        <v>2459052.3200000003</v>
      </c>
      <c r="BD73" s="1898">
        <f t="shared" si="204"/>
        <v>1891986.23</v>
      </c>
      <c r="BE73" s="1853">
        <f t="shared" si="205"/>
        <v>0</v>
      </c>
      <c r="BF73" s="1980">
        <f t="shared" si="206"/>
        <v>1891986.23</v>
      </c>
      <c r="BG73" s="1989"/>
      <c r="BH73" s="2689"/>
      <c r="BI73" s="1983"/>
      <c r="BJ73" s="1983"/>
      <c r="BK73" s="1983"/>
      <c r="BL73" s="1983"/>
      <c r="BM73" s="1983"/>
      <c r="BN73" s="1983"/>
      <c r="BO73" s="1983"/>
      <c r="BP73" s="1983"/>
      <c r="BQ73" s="1983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666"/>
      <c r="B74" s="3739"/>
      <c r="C74" s="2339">
        <v>3</v>
      </c>
      <c r="D74" s="3159" t="s">
        <v>598</v>
      </c>
      <c r="E74" s="3155">
        <v>40</v>
      </c>
      <c r="F74" s="2400">
        <f>E74*G74</f>
        <v>3780</v>
      </c>
      <c r="G74" s="2400">
        <v>94.5</v>
      </c>
      <c r="H74" s="2400">
        <v>0</v>
      </c>
      <c r="I74" s="2401">
        <v>0</v>
      </c>
      <c r="J74" s="2401">
        <v>0</v>
      </c>
      <c r="K74" s="2400" t="s">
        <v>336</v>
      </c>
      <c r="L74" s="2400" t="s">
        <v>336</v>
      </c>
      <c r="M74" s="2400" t="s">
        <v>336</v>
      </c>
      <c r="N74" s="2401">
        <f>F72+I74</f>
        <v>2371.69</v>
      </c>
      <c r="O74" s="2433">
        <f>F72+I74</f>
        <v>2371.69</v>
      </c>
      <c r="P74" s="2460"/>
      <c r="Q74" s="1812"/>
      <c r="R74" s="2008">
        <f t="shared" si="208"/>
        <v>13774775.52</v>
      </c>
      <c r="S74" s="1812"/>
      <c r="T74" s="1812"/>
      <c r="U74" s="1812"/>
      <c r="V74" s="2527">
        <f>R74</f>
        <v>13774775.52</v>
      </c>
      <c r="W74" s="2036"/>
      <c r="X74" s="2966"/>
      <c r="Y74" s="2966"/>
      <c r="Z74" s="3324">
        <f>HE74</f>
        <v>0</v>
      </c>
      <c r="AA74" s="2490">
        <v>0</v>
      </c>
      <c r="AB74" s="1853">
        <v>0</v>
      </c>
      <c r="AC74" s="2491">
        <v>0</v>
      </c>
      <c r="AD74" s="1908">
        <v>0</v>
      </c>
      <c r="AE74" s="1904">
        <v>0</v>
      </c>
      <c r="AF74" s="2184">
        <f t="shared" si="207"/>
        <v>0</v>
      </c>
      <c r="AG74" s="1905">
        <v>0</v>
      </c>
      <c r="AH74" s="1905">
        <v>0</v>
      </c>
      <c r="AI74" s="2632">
        <v>0</v>
      </c>
      <c r="AJ74" s="1839"/>
      <c r="AK74" s="1839"/>
      <c r="AL74" s="2159"/>
      <c r="AM74" s="2257">
        <v>0</v>
      </c>
      <c r="AN74" s="2262">
        <v>0</v>
      </c>
      <c r="AO74" s="2262">
        <v>0</v>
      </c>
      <c r="AP74" s="2262"/>
      <c r="AQ74" s="2253">
        <f t="shared" si="199"/>
        <v>0</v>
      </c>
      <c r="AR74" s="2210"/>
      <c r="AS74" s="2254">
        <v>0</v>
      </c>
      <c r="AT74" s="2273">
        <v>0</v>
      </c>
      <c r="AU74" s="2255">
        <f t="shared" si="197"/>
        <v>0</v>
      </c>
      <c r="AV74" s="1942">
        <f t="shared" si="200"/>
        <v>0</v>
      </c>
      <c r="AW74" s="1856">
        <f t="shared" si="200"/>
        <v>0</v>
      </c>
      <c r="AX74" s="1892">
        <v>0</v>
      </c>
      <c r="AY74" s="1854">
        <f t="shared" si="201"/>
        <v>0</v>
      </c>
      <c r="AZ74" s="1904">
        <f t="shared" si="202"/>
        <v>0</v>
      </c>
      <c r="BA74" s="1904"/>
      <c r="BB74" s="1904"/>
      <c r="BC74" s="1904">
        <f t="shared" si="203"/>
        <v>0</v>
      </c>
      <c r="BD74" s="1898">
        <f t="shared" si="204"/>
        <v>0</v>
      </c>
      <c r="BE74" s="1853">
        <f t="shared" si="205"/>
        <v>0</v>
      </c>
      <c r="BF74" s="1980">
        <f t="shared" si="206"/>
        <v>0</v>
      </c>
      <c r="BG74" s="1989"/>
      <c r="BH74" s="2689"/>
      <c r="BI74" s="1983"/>
      <c r="BJ74" s="1983"/>
      <c r="BK74" s="1983"/>
      <c r="BL74" s="1983"/>
      <c r="BM74" s="1983"/>
      <c r="BN74" s="1983"/>
      <c r="BO74" s="1983"/>
      <c r="BP74" s="1983"/>
      <c r="BQ74" s="1983"/>
    </row>
    <row r="75" spans="1:550" s="1144" customFormat="1" ht="15" hidden="1" x14ac:dyDescent="0.25">
      <c r="A75" s="3666"/>
      <c r="B75" s="3739"/>
      <c r="C75" s="2338" t="s">
        <v>553</v>
      </c>
      <c r="D75" s="3160" t="s">
        <v>599</v>
      </c>
      <c r="E75" s="2838"/>
      <c r="F75" s="2402"/>
      <c r="G75" s="2402"/>
      <c r="H75" s="2402"/>
      <c r="I75" s="2402"/>
      <c r="J75" s="2402"/>
      <c r="K75" s="2402"/>
      <c r="L75" s="2402"/>
      <c r="M75" s="2402"/>
      <c r="N75" s="2402"/>
      <c r="O75" s="2434"/>
      <c r="P75" s="2461"/>
      <c r="Q75" s="2461"/>
      <c r="R75" s="1935"/>
      <c r="S75" s="1935"/>
      <c r="T75" s="1935"/>
      <c r="U75" s="1935"/>
      <c r="V75" s="2528"/>
      <c r="W75" s="2301"/>
      <c r="X75" s="2967"/>
      <c r="Y75" s="2967"/>
      <c r="Z75" s="3325">
        <v>0</v>
      </c>
      <c r="AA75" s="2490">
        <v>0</v>
      </c>
      <c r="AB75" s="1831">
        <v>0</v>
      </c>
      <c r="AC75" s="2492">
        <v>0</v>
      </c>
      <c r="AD75" s="2187">
        <v>0</v>
      </c>
      <c r="AE75" s="2558">
        <v>0</v>
      </c>
      <c r="AF75" s="2020">
        <f t="shared" si="207"/>
        <v>0</v>
      </c>
      <c r="AG75" s="2287">
        <v>0</v>
      </c>
      <c r="AH75" s="2287">
        <v>0</v>
      </c>
      <c r="AI75" s="3338">
        <v>0</v>
      </c>
      <c r="AJ75" s="2291"/>
      <c r="AK75" s="2291"/>
      <c r="AL75" s="2292"/>
      <c r="AM75" s="2259">
        <v>0</v>
      </c>
      <c r="AN75" s="2277">
        <v>0</v>
      </c>
      <c r="AO75" s="2277">
        <v>0</v>
      </c>
      <c r="AP75" s="2277"/>
      <c r="AQ75" s="2278">
        <f t="shared" si="199"/>
        <v>0</v>
      </c>
      <c r="AR75" s="2211"/>
      <c r="AS75" s="2280">
        <v>0</v>
      </c>
      <c r="AT75" s="2280">
        <v>0</v>
      </c>
      <c r="AU75" s="2589">
        <f t="shared" si="197"/>
        <v>0</v>
      </c>
      <c r="AV75" s="1832">
        <f t="shared" si="200"/>
        <v>0</v>
      </c>
      <c r="AW75" s="1832">
        <f t="shared" si="200"/>
        <v>0</v>
      </c>
      <c r="AX75" s="2212">
        <v>0</v>
      </c>
      <c r="AY75" s="2795">
        <f t="shared" si="201"/>
        <v>0</v>
      </c>
      <c r="AZ75" s="1906">
        <f t="shared" si="202"/>
        <v>0</v>
      </c>
      <c r="BA75" s="1906"/>
      <c r="BB75" s="1906"/>
      <c r="BC75" s="1906">
        <f t="shared" si="203"/>
        <v>0</v>
      </c>
      <c r="BD75" s="1840">
        <f t="shared" si="204"/>
        <v>0</v>
      </c>
      <c r="BE75" s="1831">
        <f t="shared" si="205"/>
        <v>0</v>
      </c>
      <c r="BF75" s="1860">
        <f t="shared" si="206"/>
        <v>0</v>
      </c>
      <c r="BG75" s="2197"/>
      <c r="BH75" s="2690"/>
      <c r="BI75" s="1983"/>
      <c r="BJ75" s="1983"/>
      <c r="BK75" s="1983"/>
      <c r="BL75" s="1983"/>
      <c r="BM75" s="1983"/>
      <c r="BN75" s="1983"/>
      <c r="BO75" s="1983"/>
      <c r="BP75" s="1983"/>
      <c r="BQ75" s="1983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">
      <c r="A76" s="3666"/>
      <c r="B76" s="3740"/>
      <c r="C76" s="2340" t="s">
        <v>479</v>
      </c>
      <c r="D76" s="3145" t="s">
        <v>557</v>
      </c>
      <c r="E76" s="2845">
        <f>E70+E72</f>
        <v>52</v>
      </c>
      <c r="F76" s="1919">
        <f>F70+F72</f>
        <v>7274.8799999999992</v>
      </c>
      <c r="G76" s="1919">
        <f t="shared" ref="G76:M76" si="209">G70+G72</f>
        <v>298.43774436090223</v>
      </c>
      <c r="H76" s="1919">
        <f t="shared" si="209"/>
        <v>0</v>
      </c>
      <c r="I76" s="1919">
        <f t="shared" si="209"/>
        <v>0</v>
      </c>
      <c r="J76" s="1919">
        <f t="shared" si="209"/>
        <v>0</v>
      </c>
      <c r="K76" s="1919">
        <f t="shared" si="209"/>
        <v>0</v>
      </c>
      <c r="L76" s="1919">
        <f t="shared" si="209"/>
        <v>0</v>
      </c>
      <c r="M76" s="1919">
        <f t="shared" si="209"/>
        <v>0</v>
      </c>
      <c r="N76" s="1919">
        <f>N70+N72</f>
        <v>7274.8799999999992</v>
      </c>
      <c r="O76" s="1919"/>
      <c r="P76" s="1978"/>
      <c r="Q76" s="2031"/>
      <c r="R76" s="2850">
        <f>R70+R72+R74</f>
        <v>56027278.559999987</v>
      </c>
      <c r="S76" s="2031"/>
      <c r="T76" s="2031"/>
      <c r="U76" s="2851" t="s">
        <v>336</v>
      </c>
      <c r="V76" s="2018">
        <f>V70+V72+V74</f>
        <v>56027278.559999987</v>
      </c>
      <c r="W76" s="2018"/>
      <c r="X76" s="2018"/>
      <c r="Y76" s="2018"/>
      <c r="Z76" s="3326">
        <f t="shared" ref="Z76" si="210">Z70+Z72</f>
        <v>4247527.17</v>
      </c>
      <c r="AA76" s="2248">
        <f>SUM(AA70:AA75)</f>
        <v>5541605.8200000003</v>
      </c>
      <c r="AB76" s="1944">
        <f>AB70+AB72</f>
        <v>5541605.8200000003</v>
      </c>
      <c r="AC76" s="1941">
        <v>0</v>
      </c>
      <c r="AD76" s="2559">
        <f>SUM(AD70:AD75)</f>
        <v>7288420.96</v>
      </c>
      <c r="AE76" s="1944">
        <f>SUM(AE70:AE75)</f>
        <v>5541538.8000000007</v>
      </c>
      <c r="AF76" s="1967">
        <f>AD76+AE76</f>
        <v>12829959.760000002</v>
      </c>
      <c r="AG76" s="2106">
        <f>SUM(AG70:AG75)</f>
        <v>7288420.96</v>
      </c>
      <c r="AH76" s="2107">
        <f>SUM(AH70:AH75)</f>
        <v>7104538.1600000001</v>
      </c>
      <c r="AI76" s="2600">
        <f>AG76+AH76</f>
        <v>14392959.120000001</v>
      </c>
      <c r="AJ76" s="1896">
        <f>SUM(AJ70:AJ75)</f>
        <v>0</v>
      </c>
      <c r="AK76" s="1896">
        <f>SUM(AK70:AK75)</f>
        <v>1013020.62</v>
      </c>
      <c r="AL76" s="1896">
        <f>AJ76-AK76</f>
        <v>-1013020.62</v>
      </c>
      <c r="AM76" s="1961">
        <f>SUM(AM70:AM75)</f>
        <v>908972.96</v>
      </c>
      <c r="AN76" s="1961">
        <f>SUM(AN70:AN75)</f>
        <v>0</v>
      </c>
      <c r="AO76" s="1961">
        <f>SUM(AO70:AO75)</f>
        <v>1251276.97</v>
      </c>
      <c r="AP76" s="1961"/>
      <c r="AQ76" s="1961">
        <f>AO76+AP76</f>
        <v>1251276.97</v>
      </c>
      <c r="AR76" s="1896">
        <f t="shared" ref="AR76" si="211">AP76+AQ76</f>
        <v>1251276.97</v>
      </c>
      <c r="AS76" s="1961">
        <f>SUM(AS70:AS75)</f>
        <v>341906.87</v>
      </c>
      <c r="AT76" s="1961">
        <f>SUM(AT70:AT75)</f>
        <v>602058.39</v>
      </c>
      <c r="AU76" s="2657">
        <f t="shared" si="197"/>
        <v>943965.26</v>
      </c>
      <c r="AV76" s="1961">
        <f>SUM(AV70:AV75)</f>
        <v>5541605.8200000003</v>
      </c>
      <c r="AW76" s="1961">
        <f>SUM(AW70:AW75)</f>
        <v>6554626.4399999995</v>
      </c>
      <c r="AX76" s="1961">
        <f>AV76-AW76</f>
        <v>-1013020.6199999992</v>
      </c>
      <c r="AY76" s="1961">
        <f>SUM(AY70:AY75)</f>
        <v>8197393.9199999999</v>
      </c>
      <c r="AZ76" s="1961">
        <f>SUM(AZ70:AZ75)</f>
        <v>6792815.7700000005</v>
      </c>
      <c r="BA76" s="1961"/>
      <c r="BB76" s="1961"/>
      <c r="BC76" s="1961">
        <f t="shared" si="203"/>
        <v>14990209.690000001</v>
      </c>
      <c r="BD76" s="1961">
        <f>SUM(BD70:BD75)</f>
        <v>7630327.8300000001</v>
      </c>
      <c r="BE76" s="1961">
        <f>SUM(BE70:BE75)</f>
        <v>7706596.5500000007</v>
      </c>
      <c r="BF76" s="1961">
        <f t="shared" si="206"/>
        <v>15336924.380000001</v>
      </c>
      <c r="BG76" s="1961"/>
      <c r="BH76" s="2657"/>
      <c r="BI76" s="1983"/>
      <c r="BJ76" s="1983"/>
      <c r="BK76" s="1983"/>
      <c r="BL76" s="1983"/>
      <c r="BM76" s="1983"/>
      <c r="BN76" s="1983"/>
      <c r="BO76" s="1983"/>
      <c r="BP76" s="1983"/>
      <c r="BQ76" s="1983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666"/>
      <c r="B77" s="1920" t="s">
        <v>277</v>
      </c>
      <c r="C77" s="2341" t="s">
        <v>553</v>
      </c>
      <c r="D77" s="3161" t="s">
        <v>558</v>
      </c>
      <c r="E77" s="2461"/>
      <c r="F77" s="1935"/>
      <c r="G77" s="1935"/>
      <c r="H77" s="1935"/>
      <c r="I77" s="1935"/>
      <c r="J77" s="1935"/>
      <c r="K77" s="1935"/>
      <c r="L77" s="1935"/>
      <c r="M77" s="1935"/>
      <c r="N77" s="2031"/>
      <c r="O77" s="2030"/>
      <c r="P77" s="1939"/>
      <c r="Q77" s="1940"/>
      <c r="R77" s="2462">
        <v>649725.31000000006</v>
      </c>
      <c r="S77" s="1940"/>
      <c r="T77" s="1940"/>
      <c r="U77" s="1934" t="s">
        <v>336</v>
      </c>
      <c r="V77" s="2463">
        <f>R77</f>
        <v>649725.31000000006</v>
      </c>
      <c r="W77" s="2463"/>
      <c r="X77" s="2463"/>
      <c r="Y77" s="2463"/>
      <c r="Z77" s="3327">
        <v>649725.31000000006</v>
      </c>
      <c r="AA77" s="2493">
        <f>Y77+Z77</f>
        <v>649725.31000000006</v>
      </c>
      <c r="AB77" s="2493">
        <v>649725.31000000006</v>
      </c>
      <c r="AC77" s="1937">
        <v>0</v>
      </c>
      <c r="AD77" s="2560">
        <v>0</v>
      </c>
      <c r="AE77" s="2104">
        <v>0</v>
      </c>
      <c r="AF77" s="2561">
        <v>649725.31000000006</v>
      </c>
      <c r="AG77" s="2044">
        <v>0</v>
      </c>
      <c r="AH77" s="2045">
        <v>649725.31000000006</v>
      </c>
      <c r="AI77" s="3344">
        <f>AG77+AH77</f>
        <v>649725.31000000006</v>
      </c>
      <c r="AJ77" s="3105"/>
      <c r="AK77" s="2748"/>
      <c r="AL77" s="2748"/>
      <c r="AM77" s="2257">
        <v>0</v>
      </c>
      <c r="AN77" s="2262">
        <v>0</v>
      </c>
      <c r="AO77" s="2262">
        <v>0</v>
      </c>
      <c r="AP77" s="2262"/>
      <c r="AQ77" s="2253">
        <f t="shared" ref="AQ77:AQ78" si="212">AM77+AO77</f>
        <v>0</v>
      </c>
      <c r="AR77" s="2210"/>
      <c r="AS77" s="2254">
        <v>0</v>
      </c>
      <c r="AT77" s="2273">
        <v>0</v>
      </c>
      <c r="AU77" s="2255">
        <f t="shared" si="197"/>
        <v>0</v>
      </c>
      <c r="AV77" s="1942">
        <f>AA77+AJ77</f>
        <v>649725.31000000006</v>
      </c>
      <c r="AW77" s="1856">
        <f>AB77+AK77</f>
        <v>649725.31000000006</v>
      </c>
      <c r="AX77" s="1892">
        <v>0</v>
      </c>
      <c r="AY77" s="2794">
        <f>AD77+AM77</f>
        <v>0</v>
      </c>
      <c r="AZ77" s="1904"/>
      <c r="BA77" s="1904"/>
      <c r="BB77" s="1904"/>
      <c r="BC77" s="1904">
        <v>649725.31000000006</v>
      </c>
      <c r="BD77" s="1898">
        <f t="shared" ref="BD77:BE79" si="213">AG77+AS77</f>
        <v>0</v>
      </c>
      <c r="BE77" s="1853">
        <f t="shared" si="213"/>
        <v>649725.31000000006</v>
      </c>
      <c r="BF77" s="1980">
        <f t="shared" ref="BF77:BF78" si="214">BD77+BE77</f>
        <v>649725.31000000006</v>
      </c>
      <c r="BG77" s="1989"/>
      <c r="BH77" s="2689"/>
      <c r="BI77" s="1983"/>
      <c r="BJ77" s="1983"/>
      <c r="BK77" s="1983"/>
      <c r="BL77" s="1983"/>
      <c r="BM77" s="1983"/>
      <c r="BN77" s="1983"/>
      <c r="BO77" s="1983"/>
      <c r="BP77" s="1983"/>
      <c r="BQ77" s="1983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666"/>
      <c r="B78" s="2300" t="s">
        <v>551</v>
      </c>
      <c r="C78" s="2342" t="s">
        <v>554</v>
      </c>
      <c r="D78" s="3162" t="s">
        <v>559</v>
      </c>
      <c r="E78" s="1917"/>
      <c r="F78" s="1869"/>
      <c r="G78" s="1869"/>
      <c r="H78" s="1917"/>
      <c r="I78" s="1917"/>
      <c r="J78" s="1917"/>
      <c r="K78" s="1917"/>
      <c r="L78" s="1917"/>
      <c r="M78" s="1917"/>
      <c r="N78" s="2032"/>
      <c r="O78" s="1918"/>
      <c r="P78" s="1939"/>
      <c r="Q78" s="1940"/>
      <c r="R78" s="2462">
        <v>1276978.73</v>
      </c>
      <c r="S78" s="1940"/>
      <c r="T78" s="1940"/>
      <c r="U78" s="1934" t="s">
        <v>336</v>
      </c>
      <c r="V78" s="2463">
        <f>R78</f>
        <v>1276978.73</v>
      </c>
      <c r="W78" s="2463"/>
      <c r="X78" s="2463"/>
      <c r="Y78" s="2463"/>
      <c r="Z78" s="3327">
        <v>1276978.73</v>
      </c>
      <c r="AA78" s="1937">
        <f>Y78+Z78</f>
        <v>1276978.73</v>
      </c>
      <c r="AB78" s="1937">
        <v>1276978.73</v>
      </c>
      <c r="AC78" s="1937">
        <v>0</v>
      </c>
      <c r="AD78" s="2103">
        <v>0</v>
      </c>
      <c r="AE78" s="2104">
        <v>0</v>
      </c>
      <c r="AF78" s="2105">
        <v>1276978.73</v>
      </c>
      <c r="AG78" s="2046">
        <v>0</v>
      </c>
      <c r="AH78" s="2045">
        <v>1276978.73</v>
      </c>
      <c r="AI78" s="3344">
        <f>AG78+AH78</f>
        <v>1276978.73</v>
      </c>
      <c r="AJ78" s="3105"/>
      <c r="AK78" s="2748"/>
      <c r="AL78" s="2748"/>
      <c r="AM78" s="2257">
        <v>0</v>
      </c>
      <c r="AN78" s="2262">
        <v>0</v>
      </c>
      <c r="AO78" s="2262">
        <v>0</v>
      </c>
      <c r="AP78" s="2262"/>
      <c r="AQ78" s="2253">
        <f t="shared" si="212"/>
        <v>0</v>
      </c>
      <c r="AR78" s="2210"/>
      <c r="AS78" s="2254">
        <v>0</v>
      </c>
      <c r="AT78" s="2265">
        <v>0</v>
      </c>
      <c r="AU78" s="2255">
        <f t="shared" si="197"/>
        <v>0</v>
      </c>
      <c r="AV78" s="1988">
        <f>AA78+AJ78</f>
        <v>1276978.73</v>
      </c>
      <c r="AW78" s="1856">
        <f>AB78+AK78</f>
        <v>1276978.73</v>
      </c>
      <c r="AX78" s="1892">
        <v>0</v>
      </c>
      <c r="AY78" s="2796">
        <f>AD78+AM78</f>
        <v>0</v>
      </c>
      <c r="AZ78" s="1904"/>
      <c r="BA78" s="1904"/>
      <c r="BB78" s="1904"/>
      <c r="BC78" s="1904">
        <v>1276978.73</v>
      </c>
      <c r="BD78" s="1898">
        <f t="shared" si="213"/>
        <v>0</v>
      </c>
      <c r="BE78" s="1853">
        <f t="shared" si="213"/>
        <v>1276978.73</v>
      </c>
      <c r="BF78" s="1980">
        <f t="shared" si="214"/>
        <v>1276978.73</v>
      </c>
      <c r="BG78" s="1989"/>
      <c r="BH78" s="2689"/>
      <c r="BI78" s="1983"/>
      <c r="BJ78" s="1983"/>
      <c r="BK78" s="1983"/>
      <c r="BL78" s="1983"/>
      <c r="BM78" s="1983"/>
      <c r="BN78" s="1983"/>
      <c r="BO78" s="1983"/>
      <c r="BP78" s="1983"/>
      <c r="BQ78" s="1983"/>
    </row>
    <row r="79" spans="1:550" s="1144" customFormat="1" ht="15" hidden="1" thickBot="1" x14ac:dyDescent="0.25">
      <c r="A79" s="3760"/>
      <c r="B79" s="1994"/>
      <c r="C79" s="2343"/>
      <c r="D79" s="3163" t="s">
        <v>560</v>
      </c>
      <c r="E79" s="1995"/>
      <c r="F79" s="1996"/>
      <c r="G79" s="1995"/>
      <c r="H79" s="1995"/>
      <c r="I79" s="1995"/>
      <c r="J79" s="1995"/>
      <c r="K79" s="1995"/>
      <c r="L79" s="1995"/>
      <c r="M79" s="1995"/>
      <c r="N79" s="2090"/>
      <c r="O79" s="1996">
        <f t="shared" ref="O79:T79" si="215">O76+O77+O78</f>
        <v>0</v>
      </c>
      <c r="P79" s="1996">
        <f t="shared" si="215"/>
        <v>0</v>
      </c>
      <c r="Q79" s="1996">
        <f t="shared" si="215"/>
        <v>0</v>
      </c>
      <c r="R79" s="1996">
        <f t="shared" si="215"/>
        <v>57953982.599999987</v>
      </c>
      <c r="S79" s="1996">
        <f t="shared" si="215"/>
        <v>0</v>
      </c>
      <c r="T79" s="1996">
        <f t="shared" si="215"/>
        <v>0</v>
      </c>
      <c r="U79" s="1996"/>
      <c r="V79" s="1996">
        <f t="shared" ref="V79" si="216">V76+V77+V78</f>
        <v>57953982.599999987</v>
      </c>
      <c r="W79" s="1996"/>
      <c r="X79" s="1996"/>
      <c r="Y79" s="1996"/>
      <c r="Z79" s="3328">
        <f>Z76+Z77+Z78</f>
        <v>6174231.2100000009</v>
      </c>
      <c r="AA79" s="1996">
        <f>AA76+AA77+AA78</f>
        <v>7468309.8600000013</v>
      </c>
      <c r="AB79" s="1996">
        <f>AB76+AB77+AB78</f>
        <v>7468309.8600000013</v>
      </c>
      <c r="AC79" s="1996">
        <f t="shared" ref="AC79" si="217">AC76+AC77+AC78</f>
        <v>0</v>
      </c>
      <c r="AD79" s="1996">
        <f>AD76+AD77+AD78</f>
        <v>7288420.96</v>
      </c>
      <c r="AE79" s="1996">
        <f>AE76+AE77+AE78</f>
        <v>5541538.8000000007</v>
      </c>
      <c r="AF79" s="1996">
        <f>AF76+AF77+AF78</f>
        <v>14756663.800000003</v>
      </c>
      <c r="AG79" s="1996">
        <f>AG76+AG77+AG78</f>
        <v>7288420.96</v>
      </c>
      <c r="AH79" s="1996">
        <f>AH76+AH77+AH78</f>
        <v>9031242.2000000011</v>
      </c>
      <c r="AI79" s="2601">
        <f>AG79+AH79</f>
        <v>16319663.16</v>
      </c>
      <c r="AJ79" s="1996">
        <f>AJ76+AJ77+AJ78</f>
        <v>0</v>
      </c>
      <c r="AK79" s="1996">
        <f>AK76+AK77+AK78</f>
        <v>1013020.62</v>
      </c>
      <c r="AL79" s="1996">
        <f t="shared" ref="AL79" si="218">AL76+AL77+AL78</f>
        <v>-1013020.62</v>
      </c>
      <c r="AM79" s="1996">
        <f>AM76+AM77+AM78</f>
        <v>908972.96</v>
      </c>
      <c r="AN79" s="1996">
        <f>AL79+AM79</f>
        <v>-104047.66000000003</v>
      </c>
      <c r="AO79" s="1996">
        <f>SUM(AO77:AO78)</f>
        <v>0</v>
      </c>
      <c r="AP79" s="1996"/>
      <c r="AQ79" s="1996">
        <f>AM79+AO79</f>
        <v>908972.96</v>
      </c>
      <c r="AR79" s="1996">
        <f t="shared" ref="AR79" si="219">AP79+AQ79</f>
        <v>908972.96</v>
      </c>
      <c r="AS79" s="1996">
        <f>AS76+AS77+AS78</f>
        <v>341906.87</v>
      </c>
      <c r="AT79" s="1996">
        <f>SUM(AT77:AT78)</f>
        <v>0</v>
      </c>
      <c r="AU79" s="2601">
        <f t="shared" si="197"/>
        <v>341906.87</v>
      </c>
      <c r="AV79" s="1996">
        <f>SUM(AV76:AV78)</f>
        <v>7468309.8600000013</v>
      </c>
      <c r="AW79" s="1996">
        <f>SUM(AW76:AW78)</f>
        <v>8481330.4800000004</v>
      </c>
      <c r="AX79" s="1996">
        <f>SUM(AX77:AX78)</f>
        <v>0</v>
      </c>
      <c r="AY79" s="1996">
        <f>AD79+AM79</f>
        <v>8197393.9199999999</v>
      </c>
      <c r="AZ79" s="1996">
        <f>AE79+AN79</f>
        <v>5437491.1400000006</v>
      </c>
      <c r="BA79" s="1996"/>
      <c r="BB79" s="1996"/>
      <c r="BC79" s="1996">
        <f t="shared" ref="BC79" si="220">AY79+AZ79</f>
        <v>13634885.060000001</v>
      </c>
      <c r="BD79" s="1996">
        <f t="shared" si="213"/>
        <v>7630327.8300000001</v>
      </c>
      <c r="BE79" s="1996">
        <f t="shared" si="213"/>
        <v>9031242.2000000011</v>
      </c>
      <c r="BF79" s="1996">
        <f>BD79+BE79</f>
        <v>16661570.030000001</v>
      </c>
      <c r="BG79" s="1996"/>
      <c r="BH79" s="2601"/>
      <c r="BI79" s="1983"/>
      <c r="BJ79" s="1983"/>
      <c r="BK79" s="1983"/>
      <c r="BL79" s="1983"/>
      <c r="BM79" s="1983"/>
      <c r="BN79" s="1983"/>
      <c r="BO79" s="1983"/>
      <c r="BP79" s="1983"/>
      <c r="BQ79" s="1983"/>
    </row>
    <row r="80" spans="1:550" ht="16.5" hidden="1" customHeight="1" thickTop="1" thickBot="1" x14ac:dyDescent="0.25">
      <c r="A80" s="1998"/>
      <c r="B80" s="1999"/>
      <c r="C80" s="2000"/>
      <c r="D80" s="3164" t="s">
        <v>600</v>
      </c>
      <c r="E80" s="1938">
        <f>E69+E76</f>
        <v>521</v>
      </c>
      <c r="F80" s="2925">
        <f>F69+F76</f>
        <v>40610.35</v>
      </c>
      <c r="G80" s="2925">
        <f>F80/E80</f>
        <v>77.946928982725524</v>
      </c>
      <c r="H80" s="1938">
        <f>H69+H79</f>
        <v>289</v>
      </c>
      <c r="I80" s="2925">
        <f>I69</f>
        <v>3798.2500000000005</v>
      </c>
      <c r="J80" s="2925">
        <f>I80/H80</f>
        <v>13.142733564013842</v>
      </c>
      <c r="K80" s="1938">
        <f>K69+K49</f>
        <v>4</v>
      </c>
      <c r="L80" s="1938">
        <f>L69+L79</f>
        <v>415</v>
      </c>
      <c r="M80" s="2925">
        <f>L80/K80</f>
        <v>103.75</v>
      </c>
      <c r="N80" s="2926">
        <f t="shared" ref="N80:V80" si="221">N69+N79</f>
        <v>37548.720000000001</v>
      </c>
      <c r="O80" s="2925">
        <f t="shared" si="221"/>
        <v>37133.72</v>
      </c>
      <c r="P80" s="2404">
        <f t="shared" si="221"/>
        <v>0</v>
      </c>
      <c r="Q80" s="2404">
        <f t="shared" si="221"/>
        <v>1375000</v>
      </c>
      <c r="R80" s="2404">
        <f t="shared" si="221"/>
        <v>277593066.96999997</v>
      </c>
      <c r="S80" s="2404">
        <f t="shared" si="221"/>
        <v>575000</v>
      </c>
      <c r="T80" s="2404">
        <f t="shared" si="221"/>
        <v>1173155.7799999998</v>
      </c>
      <c r="U80" s="2404">
        <f t="shared" si="221"/>
        <v>47948771.230000004</v>
      </c>
      <c r="V80" s="2404">
        <f t="shared" si="221"/>
        <v>332772770.56</v>
      </c>
      <c r="W80" s="2404"/>
      <c r="X80" s="2404"/>
      <c r="Y80" s="2404"/>
      <c r="Z80" s="3329">
        <f>Z69+Z79</f>
        <v>59104847.880000003</v>
      </c>
      <c r="AA80" s="2001">
        <f>AA69+AA79</f>
        <v>51432674.119999997</v>
      </c>
      <c r="AB80" s="2001">
        <f>AB69+AB79</f>
        <v>51432674.119999997</v>
      </c>
      <c r="AC80" s="2001">
        <f>AC69+AC79</f>
        <v>0</v>
      </c>
      <c r="AD80" s="2001">
        <f>AD79+AD69</f>
        <v>206603449.94000003</v>
      </c>
      <c r="AE80" s="2922">
        <f>AE79+AE69</f>
        <v>36155677.960000001</v>
      </c>
      <c r="AF80" s="2001">
        <f>AF79+AF69</f>
        <v>244685831.94000003</v>
      </c>
      <c r="AG80" s="2001">
        <f t="shared" ref="AG80:AO80" si="222">AG69+AG79</f>
        <v>181259288.58000001</v>
      </c>
      <c r="AH80" s="2001">
        <f t="shared" si="222"/>
        <v>55931560.350000001</v>
      </c>
      <c r="AI80" s="2602">
        <f t="shared" si="222"/>
        <v>237190848.93000001</v>
      </c>
      <c r="AJ80" s="2001">
        <f t="shared" si="222"/>
        <v>418452.93</v>
      </c>
      <c r="AK80" s="2854">
        <f t="shared" si="222"/>
        <v>1431473.55</v>
      </c>
      <c r="AL80" s="2001">
        <f t="shared" si="222"/>
        <v>-1013020.62</v>
      </c>
      <c r="AM80" s="2001">
        <f t="shared" si="222"/>
        <v>908972.96</v>
      </c>
      <c r="AN80" s="2001">
        <f t="shared" si="222"/>
        <v>-104047.66000000003</v>
      </c>
      <c r="AO80" s="2001">
        <f t="shared" si="222"/>
        <v>0</v>
      </c>
      <c r="AP80" s="2001"/>
      <c r="AQ80" s="2001">
        <f>AM80+AO80</f>
        <v>908972.96</v>
      </c>
      <c r="AR80" s="2001">
        <f t="shared" ref="AR80:AX80" si="223">AR69+AR79</f>
        <v>908972.96</v>
      </c>
      <c r="AS80" s="2001">
        <f t="shared" si="223"/>
        <v>341906.87</v>
      </c>
      <c r="AT80" s="2001">
        <f t="shared" si="223"/>
        <v>0</v>
      </c>
      <c r="AU80" s="2602">
        <f t="shared" si="223"/>
        <v>341906.87</v>
      </c>
      <c r="AV80" s="2001">
        <f t="shared" si="223"/>
        <v>52133379.460000001</v>
      </c>
      <c r="AW80" s="2001">
        <f t="shared" si="223"/>
        <v>53146400.079999998</v>
      </c>
      <c r="AX80" s="2001">
        <f t="shared" si="223"/>
        <v>0</v>
      </c>
      <c r="AY80" s="2001">
        <f>AY69+AY79+AY76</f>
        <v>217254123.19999999</v>
      </c>
      <c r="AZ80" s="2001">
        <f>AZ69+AZ79+AZ76</f>
        <v>43185717.350000001</v>
      </c>
      <c r="BA80" s="2001"/>
      <c r="BB80" s="2001"/>
      <c r="BC80" s="2001">
        <f>AY80+AZ80</f>
        <v>260439840.54999998</v>
      </c>
      <c r="BD80" s="2001">
        <f>BD69+BD79</f>
        <v>181601195.45000002</v>
      </c>
      <c r="BE80" s="2001">
        <f>BE69+BE79</f>
        <v>55931560.350000001</v>
      </c>
      <c r="BF80" s="2001">
        <f>BF69+BF79</f>
        <v>237532755.80000001</v>
      </c>
      <c r="BG80" s="2001"/>
      <c r="BH80" s="2602"/>
      <c r="BI80" s="1983"/>
      <c r="BJ80" s="1983"/>
      <c r="BK80" s="1983"/>
      <c r="BL80" s="1983"/>
      <c r="BM80" s="1983"/>
      <c r="BN80" s="1983"/>
      <c r="BO80" s="1983"/>
      <c r="BP80" s="1983"/>
      <c r="BQ80" s="1983"/>
    </row>
    <row r="81" spans="1:69" ht="15" customHeight="1" x14ac:dyDescent="0.2">
      <c r="A81" s="1990"/>
      <c r="B81" s="1997"/>
      <c r="C81" s="1795"/>
      <c r="D81" s="3162"/>
      <c r="E81" s="3166"/>
      <c r="F81" s="1919"/>
      <c r="G81" s="1919"/>
      <c r="H81" s="2403"/>
      <c r="I81" s="2403"/>
      <c r="J81" s="2403"/>
      <c r="K81" s="2403"/>
      <c r="L81" s="2403"/>
      <c r="M81" s="2403"/>
      <c r="N81" s="2927"/>
      <c r="O81" s="3277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330"/>
      <c r="AA81" s="1869"/>
      <c r="AB81" s="1869"/>
      <c r="AC81" s="1869"/>
      <c r="AD81" s="1869"/>
      <c r="AE81" s="1919"/>
      <c r="AF81" s="1869"/>
      <c r="AG81" s="2047"/>
      <c r="AH81" s="2047"/>
      <c r="AI81" s="2603"/>
      <c r="AJ81" s="2047"/>
      <c r="AK81" s="2047"/>
      <c r="AL81" s="2047"/>
      <c r="AM81" s="2047"/>
      <c r="AN81" s="2047"/>
      <c r="AO81" s="2047"/>
      <c r="AP81" s="2047"/>
      <c r="AQ81" s="2047"/>
      <c r="AR81" s="2047"/>
      <c r="AS81" s="2047"/>
      <c r="AT81" s="2047"/>
      <c r="AU81" s="2603"/>
      <c r="AV81" s="2047"/>
      <c r="AW81" s="2047"/>
      <c r="AX81" s="2047"/>
      <c r="AY81" s="2047"/>
      <c r="AZ81" s="2047"/>
      <c r="BA81" s="2047"/>
      <c r="BB81" s="2047"/>
      <c r="BC81" s="2047"/>
      <c r="BD81" s="2047"/>
      <c r="BE81" s="2047"/>
      <c r="BF81" s="2047"/>
      <c r="BG81" s="2047"/>
      <c r="BH81" s="2603"/>
      <c r="BJ81" s="1983"/>
      <c r="BK81" s="1983"/>
      <c r="BL81" s="1983"/>
      <c r="BM81" s="1983"/>
      <c r="BN81" s="1983"/>
      <c r="BO81" s="1983"/>
      <c r="BP81" s="1983"/>
      <c r="BQ81" s="1983"/>
    </row>
    <row r="82" spans="1:69" ht="15" customHeight="1" x14ac:dyDescent="0.25">
      <c r="A82" s="3664" t="s">
        <v>625</v>
      </c>
      <c r="B82" s="3665"/>
      <c r="C82" s="1921">
        <v>1</v>
      </c>
      <c r="D82" s="2344"/>
      <c r="E82" s="1922"/>
      <c r="F82" s="1900"/>
      <c r="G82" s="1900"/>
      <c r="H82" s="1900"/>
      <c r="I82" s="1900"/>
      <c r="J82" s="1900"/>
      <c r="K82" s="1900"/>
      <c r="L82" s="1900"/>
      <c r="M82" s="1900"/>
      <c r="N82" s="1863"/>
      <c r="O82" s="2033"/>
      <c r="P82" s="1862"/>
      <c r="Q82" s="1862"/>
      <c r="R82" s="1863"/>
      <c r="S82" s="1863"/>
      <c r="T82" s="1863"/>
      <c r="U82" s="1863"/>
      <c r="V82" s="1901"/>
      <c r="W82" s="1901"/>
      <c r="X82" s="1901"/>
      <c r="Y82" s="1901"/>
      <c r="Z82" s="2012"/>
      <c r="AA82" s="1905">
        <v>0</v>
      </c>
      <c r="AB82" s="1905">
        <v>0</v>
      </c>
      <c r="AC82" s="2128">
        <f t="shared" ref="AC82:AC83" si="224">AA82-AB82</f>
        <v>0</v>
      </c>
      <c r="AD82" s="1908">
        <v>0</v>
      </c>
      <c r="AE82" s="1904">
        <v>0</v>
      </c>
      <c r="AF82" s="3049"/>
      <c r="AG82" s="1856">
        <v>0</v>
      </c>
      <c r="AH82" s="1905">
        <v>0</v>
      </c>
      <c r="AI82" s="2634">
        <f>AG82+AH82</f>
        <v>0</v>
      </c>
      <c r="AJ82" s="2741">
        <v>0</v>
      </c>
      <c r="AK82" s="2741">
        <v>0</v>
      </c>
      <c r="AL82" s="2741">
        <f t="shared" ref="AL82:AL83" si="225">AJ82+AK82</f>
        <v>0</v>
      </c>
      <c r="AM82" s="2257">
        <v>0</v>
      </c>
      <c r="AN82" s="2262">
        <v>0</v>
      </c>
      <c r="AO82" s="2262">
        <v>0</v>
      </c>
      <c r="AP82" s="2262"/>
      <c r="AQ82" s="2253">
        <f t="shared" ref="AQ82:AQ83" si="226">AM82+AO82</f>
        <v>0</v>
      </c>
      <c r="AR82" s="2210"/>
      <c r="AS82" s="2254">
        <v>0</v>
      </c>
      <c r="AT82" s="2273">
        <v>0</v>
      </c>
      <c r="AU82" s="2255">
        <f>AS82+AT82</f>
        <v>0</v>
      </c>
      <c r="AV82" s="2091">
        <f t="shared" ref="AV82:AW83" si="227">AA82+AJ82</f>
        <v>0</v>
      </c>
      <c r="AW82" s="1856">
        <f t="shared" si="227"/>
        <v>0</v>
      </c>
      <c r="AX82" s="1892">
        <f t="shared" ref="AX82:AX83" si="228">AV82-AW82</f>
        <v>0</v>
      </c>
      <c r="AY82" s="2794">
        <f>AD82+AM82</f>
        <v>0</v>
      </c>
      <c r="AZ82" s="1904">
        <f t="shared" ref="AZ82:AZ83" si="229">AE82+AO82</f>
        <v>0</v>
      </c>
      <c r="BA82" s="1904">
        <f>AY82-AZ82</f>
        <v>0</v>
      </c>
      <c r="BB82" s="1904">
        <f t="shared" ref="BB82:BB83" si="230">AY82+BA82</f>
        <v>0</v>
      </c>
      <c r="BC82" s="1904">
        <f t="shared" ref="BC82:BC83" si="231">AY82+AZ82</f>
        <v>0</v>
      </c>
      <c r="BD82" s="1898">
        <f>AG82+AS82</f>
        <v>0</v>
      </c>
      <c r="BE82" s="1853">
        <f>AH82+AT82</f>
        <v>0</v>
      </c>
      <c r="BF82" s="1980">
        <f t="shared" ref="BF82:BF83" si="232">BD82+BE82</f>
        <v>0</v>
      </c>
      <c r="BG82" s="3086"/>
      <c r="BH82" s="2689"/>
      <c r="BJ82" s="1983"/>
      <c r="BK82" s="1983"/>
      <c r="BL82" s="1983"/>
      <c r="BM82" s="1983"/>
      <c r="BN82" s="1983"/>
      <c r="BO82" s="1983"/>
      <c r="BP82" s="1983"/>
      <c r="BQ82" s="1983"/>
    </row>
    <row r="83" spans="1:69" ht="15" customHeight="1" x14ac:dyDescent="0.25">
      <c r="A83" s="3666"/>
      <c r="B83" s="3667"/>
      <c r="C83" s="2345">
        <v>2</v>
      </c>
      <c r="D83" s="2861"/>
      <c r="E83" s="1922"/>
      <c r="F83" s="1900"/>
      <c r="G83" s="1900"/>
      <c r="H83" s="1900"/>
      <c r="I83" s="1900"/>
      <c r="J83" s="1900"/>
      <c r="K83" s="1900"/>
      <c r="L83" s="1900"/>
      <c r="M83" s="1900"/>
      <c r="N83" s="1863"/>
      <c r="O83" s="2033"/>
      <c r="P83" s="1862" t="s">
        <v>677</v>
      </c>
      <c r="Q83" s="1862"/>
      <c r="R83" s="1863"/>
      <c r="S83" s="1863"/>
      <c r="T83" s="1863"/>
      <c r="U83" s="1863"/>
      <c r="V83" s="1901"/>
      <c r="W83" s="1901"/>
      <c r="X83" s="1901"/>
      <c r="Y83" s="1901"/>
      <c r="Z83" s="3319"/>
      <c r="AA83" s="1856">
        <v>0</v>
      </c>
      <c r="AB83" s="1905">
        <v>0</v>
      </c>
      <c r="AC83" s="1860">
        <f t="shared" si="224"/>
        <v>0</v>
      </c>
      <c r="AD83" s="1908">
        <v>0</v>
      </c>
      <c r="AE83" s="1904">
        <v>0</v>
      </c>
      <c r="AF83" s="3050"/>
      <c r="AG83" s="1856">
        <v>0</v>
      </c>
      <c r="AH83" s="1905">
        <v>0</v>
      </c>
      <c r="AI83" s="2640">
        <f>AG83+AH83</f>
        <v>0</v>
      </c>
      <c r="AJ83" s="2749">
        <v>0</v>
      </c>
      <c r="AK83" s="2749">
        <v>0</v>
      </c>
      <c r="AL83" s="2749">
        <f t="shared" si="225"/>
        <v>0</v>
      </c>
      <c r="AM83" s="2257">
        <v>0</v>
      </c>
      <c r="AN83" s="2262">
        <v>0</v>
      </c>
      <c r="AO83" s="2262">
        <v>0</v>
      </c>
      <c r="AP83" s="2262"/>
      <c r="AQ83" s="2253">
        <f t="shared" si="226"/>
        <v>0</v>
      </c>
      <c r="AR83" s="2210"/>
      <c r="AS83" s="2254">
        <v>0</v>
      </c>
      <c r="AT83" s="2265">
        <v>0</v>
      </c>
      <c r="AU83" s="2255">
        <f>AS83+AT83</f>
        <v>0</v>
      </c>
      <c r="AV83" s="2088">
        <f t="shared" si="227"/>
        <v>0</v>
      </c>
      <c r="AW83" s="1856">
        <f t="shared" si="227"/>
        <v>0</v>
      </c>
      <c r="AX83" s="1892">
        <f t="shared" si="228"/>
        <v>0</v>
      </c>
      <c r="AY83" s="2796">
        <f>AD83+AM83</f>
        <v>0</v>
      </c>
      <c r="AZ83" s="1904">
        <f t="shared" si="229"/>
        <v>0</v>
      </c>
      <c r="BA83" s="1904">
        <f>AY83-AZ83</f>
        <v>0</v>
      </c>
      <c r="BB83" s="1904">
        <f t="shared" si="230"/>
        <v>0</v>
      </c>
      <c r="BC83" s="1904">
        <f t="shared" si="231"/>
        <v>0</v>
      </c>
      <c r="BD83" s="1898">
        <f>AG83+AS83</f>
        <v>0</v>
      </c>
      <c r="BE83" s="1853">
        <f>AH83+AT83</f>
        <v>0</v>
      </c>
      <c r="BF83" s="1980">
        <f t="shared" si="232"/>
        <v>0</v>
      </c>
      <c r="BG83" s="3087"/>
      <c r="BH83" s="2689"/>
      <c r="BJ83" s="1983"/>
      <c r="BK83" s="1983"/>
      <c r="BL83" s="1983"/>
      <c r="BM83" s="1983"/>
      <c r="BN83" s="1983"/>
      <c r="BO83" s="1983"/>
      <c r="BP83" s="1983"/>
      <c r="BQ83" s="1983"/>
    </row>
    <row r="84" spans="1:69" s="102" customFormat="1" ht="15" customHeight="1" x14ac:dyDescent="0.2">
      <c r="A84" s="3668"/>
      <c r="B84" s="3669"/>
      <c r="C84" s="1993"/>
      <c r="D84" s="2022" t="s">
        <v>584</v>
      </c>
      <c r="E84" s="3167"/>
      <c r="F84" s="1916"/>
      <c r="G84" s="1916"/>
      <c r="H84" s="1916"/>
      <c r="I84" s="1916"/>
      <c r="J84" s="1916"/>
      <c r="K84" s="1916"/>
      <c r="L84" s="1916"/>
      <c r="M84" s="1916"/>
      <c r="N84" s="1916"/>
      <c r="O84" s="2251"/>
      <c r="P84" s="1916"/>
      <c r="Q84" s="1916"/>
      <c r="R84" s="1916"/>
      <c r="S84" s="1916"/>
      <c r="T84" s="1916"/>
      <c r="U84" s="1916"/>
      <c r="V84" s="2043"/>
      <c r="W84" s="1916"/>
      <c r="X84" s="1916"/>
      <c r="Y84" s="1916"/>
      <c r="Z84" s="2251"/>
      <c r="AA84" s="1916">
        <f>SUM(AA82:AA83)</f>
        <v>0</v>
      </c>
      <c r="AB84" s="1916">
        <f>SUM(AB82:AB83)</f>
        <v>0</v>
      </c>
      <c r="AC84" s="1916">
        <f>SUM(AC82:AC83)</f>
        <v>0</v>
      </c>
      <c r="AD84" s="1916">
        <f>SUM(AD82:AD83)</f>
        <v>0</v>
      </c>
      <c r="AE84" s="1916">
        <v>0</v>
      </c>
      <c r="AF84" s="1916">
        <v>0</v>
      </c>
      <c r="AG84" s="1916">
        <v>0</v>
      </c>
      <c r="AH84" s="1916">
        <v>0</v>
      </c>
      <c r="AI84" s="2251">
        <f>SUM(AI82:AI83)</f>
        <v>0</v>
      </c>
      <c r="AJ84" s="1916"/>
      <c r="AK84" s="1916"/>
      <c r="AL84" s="1916"/>
      <c r="AM84" s="1916">
        <f>SUM(AM82:AM83)</f>
        <v>0</v>
      </c>
      <c r="AN84" s="1916">
        <f>SUM(AN82:AN83)</f>
        <v>0</v>
      </c>
      <c r="AO84" s="1916">
        <f>AM84+AN84</f>
        <v>0</v>
      </c>
      <c r="AP84" s="1916"/>
      <c r="AQ84" s="1916">
        <f>AM84+AO84</f>
        <v>0</v>
      </c>
      <c r="AR84" s="1916">
        <f>SUM(AR82:AR83)</f>
        <v>0</v>
      </c>
      <c r="AS84" s="1916">
        <f>SUM(AS82:AS83)</f>
        <v>0</v>
      </c>
      <c r="AT84" s="1916">
        <f>SUM(AT82:AT83)</f>
        <v>0</v>
      </c>
      <c r="AU84" s="2251">
        <f>AS84+AT84</f>
        <v>0</v>
      </c>
      <c r="AV84" s="1916">
        <f>SUM(AV82:AV83)</f>
        <v>0</v>
      </c>
      <c r="AW84" s="1916">
        <f>SUM(AW82:AW83)</f>
        <v>0</v>
      </c>
      <c r="AX84" s="1916">
        <f>AV84+AW84</f>
        <v>0</v>
      </c>
      <c r="AY84" s="1916">
        <f>SUM(AY82:AY83)</f>
        <v>0</v>
      </c>
      <c r="AZ84" s="1916">
        <f>SUM(AZ82:AZ83)</f>
        <v>0</v>
      </c>
      <c r="BA84" s="1916">
        <f>SUM(BA82:BA83)</f>
        <v>0</v>
      </c>
      <c r="BB84" s="1916">
        <f>SUM(BB82:BB83)</f>
        <v>0</v>
      </c>
      <c r="BC84" s="1916">
        <f>AY84+AZ84</f>
        <v>0</v>
      </c>
      <c r="BD84" s="1916">
        <f>SUM(BD82:BD83)</f>
        <v>0</v>
      </c>
      <c r="BE84" s="1916">
        <f>SUM(BE82:BE83)</f>
        <v>0</v>
      </c>
      <c r="BF84" s="1916">
        <f>SUM(BF82:BF83)</f>
        <v>0</v>
      </c>
      <c r="BG84" s="1916"/>
      <c r="BH84" s="2251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">
      <c r="A85" s="2053"/>
      <c r="B85" s="2054"/>
      <c r="C85" s="1993"/>
      <c r="D85" s="2022"/>
      <c r="E85" s="3167"/>
      <c r="F85" s="1916"/>
      <c r="G85" s="1916"/>
      <c r="H85" s="1916"/>
      <c r="I85" s="1916"/>
      <c r="J85" s="1916"/>
      <c r="K85" s="1916"/>
      <c r="L85" s="1916"/>
      <c r="M85" s="1916"/>
      <c r="N85" s="2042"/>
      <c r="O85" s="2251"/>
      <c r="P85" s="1916"/>
      <c r="Q85" s="1916"/>
      <c r="R85" s="1916"/>
      <c r="S85" s="1916"/>
      <c r="T85" s="1916"/>
      <c r="U85" s="1916"/>
      <c r="V85" s="2043"/>
      <c r="W85" s="1916"/>
      <c r="X85" s="1916"/>
      <c r="Y85" s="1916"/>
      <c r="Z85" s="2251"/>
      <c r="AA85" s="1916"/>
      <c r="AB85" s="1916"/>
      <c r="AC85" s="1916"/>
      <c r="AD85" s="1916"/>
      <c r="AE85" s="1916"/>
      <c r="AF85" s="1916"/>
      <c r="AG85" s="2013"/>
      <c r="AH85" s="2013"/>
      <c r="AI85" s="2604"/>
      <c r="AJ85" s="2013"/>
      <c r="AK85" s="2013"/>
      <c r="AL85" s="2013"/>
      <c r="AM85" s="2013"/>
      <c r="AN85" s="2013"/>
      <c r="AO85" s="2013"/>
      <c r="AP85" s="2013"/>
      <c r="AQ85" s="2013"/>
      <c r="AR85" s="2013"/>
      <c r="AS85" s="2013"/>
      <c r="AT85" s="2013"/>
      <c r="AU85" s="2604"/>
      <c r="AV85" s="2013"/>
      <c r="AW85" s="2013"/>
      <c r="AX85" s="2013"/>
      <c r="AY85" s="2013"/>
      <c r="AZ85" s="2013"/>
      <c r="BA85" s="2013"/>
      <c r="BB85" s="2013"/>
      <c r="BC85" s="2013"/>
      <c r="BD85" s="2013"/>
      <c r="BE85" s="2013"/>
      <c r="BF85" s="2013"/>
      <c r="BG85" s="2013"/>
      <c r="BH85" s="2604"/>
    </row>
    <row r="86" spans="1:69" s="102" customFormat="1" ht="15" customHeight="1" thickBot="1" x14ac:dyDescent="0.3">
      <c r="A86" s="1877"/>
      <c r="B86" s="1868"/>
      <c r="C86" s="2011"/>
      <c r="D86" s="3169"/>
      <c r="E86" s="3168"/>
      <c r="F86" s="1790"/>
      <c r="G86" s="1791"/>
      <c r="H86" s="1791"/>
      <c r="I86" s="1790"/>
      <c r="J86" s="1790"/>
      <c r="K86" s="1791"/>
      <c r="L86" s="1790"/>
      <c r="M86" s="1790"/>
      <c r="N86" s="2405"/>
      <c r="O86" s="3278"/>
      <c r="P86" s="2011"/>
      <c r="Q86" s="2011"/>
      <c r="R86" s="2011"/>
      <c r="S86" s="2011"/>
      <c r="T86" s="2227"/>
      <c r="U86" s="2011"/>
      <c r="V86" s="3355"/>
      <c r="W86" s="1919"/>
      <c r="X86" s="1919"/>
      <c r="Y86" s="1919"/>
      <c r="Z86" s="3301"/>
      <c r="AA86" s="1977"/>
      <c r="AB86" s="1977"/>
      <c r="AC86" s="1977"/>
      <c r="AD86" s="2442"/>
      <c r="AE86" s="2442"/>
      <c r="AF86" s="2442"/>
      <c r="AG86" s="2227"/>
      <c r="AH86" s="2227"/>
      <c r="AI86" s="2605"/>
      <c r="AJ86" s="2227"/>
      <c r="AK86" s="2227"/>
      <c r="AL86" s="2227"/>
      <c r="AM86" s="2227"/>
      <c r="AN86" s="2227"/>
      <c r="AO86" s="2227"/>
      <c r="AP86" s="2227"/>
      <c r="AQ86" s="2227"/>
      <c r="AR86" s="2227"/>
      <c r="AS86" s="2227"/>
      <c r="AT86" s="2227"/>
      <c r="AU86" s="2605"/>
      <c r="AV86" s="2227"/>
      <c r="AW86" s="2227"/>
      <c r="AX86" s="2227"/>
      <c r="AY86" s="2227"/>
      <c r="AZ86" s="2227"/>
      <c r="BA86" s="2227"/>
      <c r="BB86" s="2227"/>
      <c r="BC86" s="2227"/>
      <c r="BD86" s="2227"/>
      <c r="BE86" s="2227"/>
      <c r="BF86" s="2227"/>
      <c r="BG86" s="2227"/>
      <c r="BH86" s="2605"/>
    </row>
    <row r="87" spans="1:69" s="102" customFormat="1" ht="15" customHeight="1" thickTop="1" x14ac:dyDescent="0.25">
      <c r="A87" s="3664" t="s">
        <v>626</v>
      </c>
      <c r="B87" s="3665"/>
      <c r="C87" s="2346">
        <v>1</v>
      </c>
      <c r="D87" s="3170"/>
      <c r="E87" s="1874" t="s">
        <v>336</v>
      </c>
      <c r="F87" s="2009" t="s">
        <v>336</v>
      </c>
      <c r="G87" s="2009" t="s">
        <v>336</v>
      </c>
      <c r="H87" s="2009" t="s">
        <v>336</v>
      </c>
      <c r="I87" s="2009" t="s">
        <v>336</v>
      </c>
      <c r="J87" s="2009" t="s">
        <v>336</v>
      </c>
      <c r="K87" s="2009" t="s">
        <v>336</v>
      </c>
      <c r="L87" s="2009" t="s">
        <v>336</v>
      </c>
      <c r="M87" s="2009" t="s">
        <v>336</v>
      </c>
      <c r="N87" s="2009" t="s">
        <v>336</v>
      </c>
      <c r="O87" s="2435" t="s">
        <v>336</v>
      </c>
      <c r="P87" s="2464" t="s">
        <v>336</v>
      </c>
      <c r="Q87" s="2464"/>
      <c r="R87" s="2009" t="s">
        <v>336</v>
      </c>
      <c r="S87" s="2009"/>
      <c r="T87" s="2009"/>
      <c r="U87" s="2009" t="s">
        <v>336</v>
      </c>
      <c r="V87" s="2009" t="s">
        <v>336</v>
      </c>
      <c r="W87" s="3300" t="s">
        <v>336</v>
      </c>
      <c r="X87" s="2465"/>
      <c r="Y87" s="2465" t="s">
        <v>336</v>
      </c>
      <c r="Z87" s="2507"/>
      <c r="AA87" s="1905">
        <v>0</v>
      </c>
      <c r="AB87" s="1905">
        <v>0</v>
      </c>
      <c r="AC87" s="2593">
        <f>AA87-AB87</f>
        <v>0</v>
      </c>
      <c r="AD87" s="1908">
        <v>0</v>
      </c>
      <c r="AE87" s="1904">
        <v>0</v>
      </c>
      <c r="AF87" s="3046">
        <f t="shared" ref="AF87:AF94" si="233">AD87+AE87</f>
        <v>0</v>
      </c>
      <c r="AG87" s="1856">
        <v>0</v>
      </c>
      <c r="AH87" s="1884" t="s">
        <v>336</v>
      </c>
      <c r="AI87" s="2641">
        <f>AG87</f>
        <v>0</v>
      </c>
      <c r="AJ87" s="2750">
        <v>0</v>
      </c>
      <c r="AK87" s="2750">
        <v>0</v>
      </c>
      <c r="AL87" s="2750">
        <f t="shared" ref="AL87:AL90" si="234">AJ87+AK87</f>
        <v>0</v>
      </c>
      <c r="AM87" s="2257">
        <v>0</v>
      </c>
      <c r="AN87" s="2262">
        <v>0</v>
      </c>
      <c r="AO87" s="2262">
        <v>0</v>
      </c>
      <c r="AP87" s="2262"/>
      <c r="AQ87" s="2253">
        <f>AM87+AN87</f>
        <v>0</v>
      </c>
      <c r="AR87" s="2210"/>
      <c r="AS87" s="2254">
        <v>0</v>
      </c>
      <c r="AT87" s="2273">
        <v>0</v>
      </c>
      <c r="AU87" s="2255">
        <f>AS87+AT87</f>
        <v>0</v>
      </c>
      <c r="AV87" s="2091">
        <v>0</v>
      </c>
      <c r="AW87" s="1856">
        <v>0</v>
      </c>
      <c r="AX87" s="1892">
        <f t="shared" ref="AX87:AX89" si="235">AV87-AW87</f>
        <v>0</v>
      </c>
      <c r="AY87" s="2794">
        <f>AD87+AM87</f>
        <v>0</v>
      </c>
      <c r="AZ87" s="1904">
        <f>AE87+AO87</f>
        <v>0</v>
      </c>
      <c r="BA87" s="1904">
        <f t="shared" ref="BA87:BA89" si="236">AY87-AZ87</f>
        <v>0</v>
      </c>
      <c r="BB87" s="1904">
        <f t="shared" ref="BB87:BB89" si="237">AY87+BA87</f>
        <v>0</v>
      </c>
      <c r="BC87" s="1904">
        <f t="shared" ref="BC87:BC89" si="238">AY87+AZ87</f>
        <v>0</v>
      </c>
      <c r="BD87" s="1898">
        <f>AG87+AS87</f>
        <v>0</v>
      </c>
      <c r="BE87" s="1853"/>
      <c r="BF87" s="1980">
        <f t="shared" ref="BF87:BF89" si="239">BD87+BE87</f>
        <v>0</v>
      </c>
      <c r="BG87" s="3086"/>
      <c r="BH87" s="2689"/>
    </row>
    <row r="88" spans="1:69" s="102" customFormat="1" ht="15" customHeight="1" x14ac:dyDescent="0.25">
      <c r="A88" s="3666"/>
      <c r="B88" s="3667"/>
      <c r="C88" s="2003">
        <v>2</v>
      </c>
      <c r="D88" s="3171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406" t="s">
        <v>336</v>
      </c>
      <c r="O88" s="2436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66" t="s">
        <v>336</v>
      </c>
      <c r="W88" s="2466" t="s">
        <v>336</v>
      </c>
      <c r="X88" s="2466"/>
      <c r="Y88" s="2466" t="s">
        <v>336</v>
      </c>
      <c r="Z88" s="2508"/>
      <c r="AA88" s="1905">
        <v>0</v>
      </c>
      <c r="AB88" s="1905">
        <v>0</v>
      </c>
      <c r="AC88" s="3045">
        <f t="shared" ref="AC88:AC89" si="240">AA88-AB88</f>
        <v>0</v>
      </c>
      <c r="AD88" s="1908">
        <v>0</v>
      </c>
      <c r="AE88" s="1904">
        <v>0</v>
      </c>
      <c r="AF88" s="3047">
        <f t="shared" si="233"/>
        <v>0</v>
      </c>
      <c r="AG88" s="1856">
        <v>0</v>
      </c>
      <c r="AH88" s="1833" t="s">
        <v>336</v>
      </c>
      <c r="AI88" s="2642">
        <f>AG88</f>
        <v>0</v>
      </c>
      <c r="AJ88" s="2751">
        <v>0</v>
      </c>
      <c r="AK88" s="2751">
        <v>0</v>
      </c>
      <c r="AL88" s="2751">
        <f t="shared" si="234"/>
        <v>0</v>
      </c>
      <c r="AM88" s="2257">
        <v>0</v>
      </c>
      <c r="AN88" s="2262">
        <v>0</v>
      </c>
      <c r="AO88" s="2262">
        <v>0</v>
      </c>
      <c r="AP88" s="2262"/>
      <c r="AQ88" s="2253">
        <f t="shared" ref="AQ88:AQ89" si="241">AM88+AN88</f>
        <v>0</v>
      </c>
      <c r="AR88" s="2210"/>
      <c r="AS88" s="2254">
        <v>0</v>
      </c>
      <c r="AT88" s="2265">
        <v>0</v>
      </c>
      <c r="AU88" s="2255">
        <f>AS88+AT88</f>
        <v>0</v>
      </c>
      <c r="AV88" s="2088">
        <f t="shared" ref="AV88" si="242">AA88+AJ88</f>
        <v>0</v>
      </c>
      <c r="AW88" s="1856">
        <f t="shared" ref="AW88" si="243">AB88+AK88</f>
        <v>0</v>
      </c>
      <c r="AX88" s="1892">
        <f t="shared" si="235"/>
        <v>0</v>
      </c>
      <c r="AY88" s="2796">
        <f>AD88+AM88</f>
        <v>0</v>
      </c>
      <c r="AZ88" s="1904">
        <f>AE88+AO88</f>
        <v>0</v>
      </c>
      <c r="BA88" s="1904">
        <f t="shared" si="236"/>
        <v>0</v>
      </c>
      <c r="BB88" s="1904">
        <f t="shared" si="237"/>
        <v>0</v>
      </c>
      <c r="BC88" s="1904">
        <f t="shared" si="238"/>
        <v>0</v>
      </c>
      <c r="BD88" s="1898">
        <f>AG88+AS88</f>
        <v>0</v>
      </c>
      <c r="BE88" s="1853"/>
      <c r="BF88" s="1980">
        <f t="shared" si="239"/>
        <v>0</v>
      </c>
      <c r="BG88" s="3088"/>
      <c r="BH88" s="2689"/>
    </row>
    <row r="89" spans="1:69" s="102" customFormat="1" ht="15" customHeight="1" x14ac:dyDescent="0.25">
      <c r="A89" s="3666"/>
      <c r="B89" s="3667"/>
      <c r="C89" s="2176">
        <v>3</v>
      </c>
      <c r="D89" s="2347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40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9" t="s">
        <v>336</v>
      </c>
      <c r="W89" s="2139" t="s">
        <v>336</v>
      </c>
      <c r="X89" s="2139"/>
      <c r="Y89" s="2139" t="s">
        <v>336</v>
      </c>
      <c r="Z89" s="2509"/>
      <c r="AA89" s="1905">
        <v>0</v>
      </c>
      <c r="AB89" s="1905">
        <v>0</v>
      </c>
      <c r="AC89" s="2595">
        <f t="shared" si="240"/>
        <v>0</v>
      </c>
      <c r="AD89" s="1908">
        <v>0</v>
      </c>
      <c r="AE89" s="1904">
        <v>0</v>
      </c>
      <c r="AF89" s="3048">
        <f t="shared" si="233"/>
        <v>0</v>
      </c>
      <c r="AG89" s="1856">
        <v>0</v>
      </c>
      <c r="AH89" s="1936" t="s">
        <v>336</v>
      </c>
      <c r="AI89" s="2643">
        <f>AG89</f>
        <v>0</v>
      </c>
      <c r="AJ89" s="2752">
        <v>0</v>
      </c>
      <c r="AK89" s="2752">
        <v>0</v>
      </c>
      <c r="AL89" s="2752">
        <f t="shared" si="234"/>
        <v>0</v>
      </c>
      <c r="AM89" s="2257">
        <v>0</v>
      </c>
      <c r="AN89" s="2262">
        <v>0</v>
      </c>
      <c r="AO89" s="2262">
        <v>0</v>
      </c>
      <c r="AP89" s="2262"/>
      <c r="AQ89" s="2253">
        <f t="shared" si="241"/>
        <v>0</v>
      </c>
      <c r="AR89" s="2210"/>
      <c r="AS89" s="2254">
        <v>0</v>
      </c>
      <c r="AT89" s="2265">
        <v>0</v>
      </c>
      <c r="AU89" s="2255">
        <f>AS89+AT89</f>
        <v>0</v>
      </c>
      <c r="AV89" s="2088">
        <v>0</v>
      </c>
      <c r="AW89" s="1856">
        <v>0</v>
      </c>
      <c r="AX89" s="1892">
        <f t="shared" si="235"/>
        <v>0</v>
      </c>
      <c r="AY89" s="2793">
        <f>AD89+AM89</f>
        <v>0</v>
      </c>
      <c r="AZ89" s="1904">
        <f>AE89+AO89</f>
        <v>0</v>
      </c>
      <c r="BA89" s="1904">
        <f t="shared" si="236"/>
        <v>0</v>
      </c>
      <c r="BB89" s="1904">
        <f t="shared" si="237"/>
        <v>0</v>
      </c>
      <c r="BC89" s="1904">
        <f t="shared" si="238"/>
        <v>0</v>
      </c>
      <c r="BD89" s="1898">
        <f>AG89+AS89</f>
        <v>0</v>
      </c>
      <c r="BE89" s="1853"/>
      <c r="BF89" s="1980">
        <f t="shared" si="239"/>
        <v>0</v>
      </c>
      <c r="BG89" s="3087"/>
      <c r="BH89" s="2689"/>
    </row>
    <row r="90" spans="1:69" s="102" customFormat="1" ht="15" customHeight="1" x14ac:dyDescent="0.2">
      <c r="A90" s="3668"/>
      <c r="B90" s="3669"/>
      <c r="C90" s="2252"/>
      <c r="D90" s="3172" t="s">
        <v>601</v>
      </c>
      <c r="E90" s="1969"/>
      <c r="F90" s="1969"/>
      <c r="G90" s="1969"/>
      <c r="H90" s="1969"/>
      <c r="I90" s="1969"/>
      <c r="J90" s="1968"/>
      <c r="K90" s="2407"/>
      <c r="L90" s="2407"/>
      <c r="M90" s="2407"/>
      <c r="N90" s="1974"/>
      <c r="O90" s="3279"/>
      <c r="P90" s="1968"/>
      <c r="Q90" s="1974"/>
      <c r="R90" s="1969"/>
      <c r="S90" s="1969"/>
      <c r="T90" s="1969"/>
      <c r="U90" s="1969"/>
      <c r="V90" s="2006"/>
      <c r="W90" s="2006"/>
      <c r="X90" s="2006"/>
      <c r="Y90" s="2006"/>
      <c r="Z90" s="3315">
        <f>Z87+Z88+Z89</f>
        <v>0</v>
      </c>
      <c r="AA90" s="1933">
        <f>Y90+Z90</f>
        <v>0</v>
      </c>
      <c r="AB90" s="1933">
        <f>AB87+AB88</f>
        <v>0</v>
      </c>
      <c r="AC90" s="1933">
        <f>SUM(AC87:AC89)</f>
        <v>0</v>
      </c>
      <c r="AD90" s="1933">
        <f>SUM(AD87:AD89)</f>
        <v>0</v>
      </c>
      <c r="AE90" s="1933">
        <v>0</v>
      </c>
      <c r="AF90" s="1933">
        <f t="shared" si="233"/>
        <v>0</v>
      </c>
      <c r="AG90" s="1933">
        <v>0</v>
      </c>
      <c r="AH90" s="1933">
        <v>0</v>
      </c>
      <c r="AI90" s="2599">
        <v>0</v>
      </c>
      <c r="AJ90" s="1933">
        <f>SUM(AJ87:AJ89)</f>
        <v>0</v>
      </c>
      <c r="AK90" s="1933">
        <f>SUM(AK87:AK89)</f>
        <v>0</v>
      </c>
      <c r="AL90" s="1933">
        <f t="shared" si="234"/>
        <v>0</v>
      </c>
      <c r="AM90" s="1933">
        <f>SUM(AM87:AM89)</f>
        <v>0</v>
      </c>
      <c r="AN90" s="1933">
        <v>9</v>
      </c>
      <c r="AO90" s="1933">
        <f>SUM(AO87:AO89)</f>
        <v>0</v>
      </c>
      <c r="AP90" s="1933"/>
      <c r="AQ90" s="1933">
        <f>AM90+AO90</f>
        <v>0</v>
      </c>
      <c r="AR90" s="1933">
        <v>0</v>
      </c>
      <c r="AS90" s="1933">
        <f>SUM(AS87:AS89)</f>
        <v>0</v>
      </c>
      <c r="AT90" s="1933">
        <f>SUM(AT87:AT89)</f>
        <v>0</v>
      </c>
      <c r="AU90" s="2599">
        <f>AS90+AT90</f>
        <v>0</v>
      </c>
      <c r="AV90" s="1933">
        <f>SUM(AV87:AV89)</f>
        <v>0</v>
      </c>
      <c r="AW90" s="1933">
        <f>SUM(AW87:AW89)</f>
        <v>0</v>
      </c>
      <c r="AX90" s="1933">
        <f>SUM(AX87:AX89)</f>
        <v>0</v>
      </c>
      <c r="AY90" s="1933">
        <f>SUM(AY87:AY89)</f>
        <v>0</v>
      </c>
      <c r="AZ90" s="1933">
        <f>SUM(AZ87:AZ89)</f>
        <v>0</v>
      </c>
      <c r="BA90" s="1933">
        <f t="shared" ref="BA90:BB90" si="244">SUM(BA87:BA89)</f>
        <v>0</v>
      </c>
      <c r="BB90" s="1933">
        <f t="shared" si="244"/>
        <v>0</v>
      </c>
      <c r="BC90" s="1933">
        <f>AY90+AZ90</f>
        <v>0</v>
      </c>
      <c r="BD90" s="1933">
        <f>SUM(BD87:BD89)</f>
        <v>0</v>
      </c>
      <c r="BE90" s="1933">
        <f>SUM(BE87:BE89)</f>
        <v>0</v>
      </c>
      <c r="BF90" s="1933">
        <f>BD90+BE90</f>
        <v>0</v>
      </c>
      <c r="BG90" s="1933"/>
      <c r="BH90" s="2599"/>
    </row>
    <row r="91" spans="1:69" s="102" customFormat="1" ht="15" customHeight="1" x14ac:dyDescent="0.2">
      <c r="A91" s="2138"/>
      <c r="B91" s="2054"/>
      <c r="C91" s="2348"/>
      <c r="D91" s="3172"/>
      <c r="E91" s="1970"/>
      <c r="F91" s="1970"/>
      <c r="G91" s="1970"/>
      <c r="H91" s="1970"/>
      <c r="I91" s="1970"/>
      <c r="J91" s="1971"/>
      <c r="K91" s="1972"/>
      <c r="L91" s="1972"/>
      <c r="M91" s="1972"/>
      <c r="N91" s="1973"/>
      <c r="O91" s="3280"/>
      <c r="P91" s="1968"/>
      <c r="Q91" s="1974"/>
      <c r="R91" s="1969"/>
      <c r="S91" s="1969"/>
      <c r="T91" s="1969"/>
      <c r="U91" s="1969"/>
      <c r="V91" s="2006"/>
      <c r="W91" s="2006"/>
      <c r="X91" s="2006"/>
      <c r="Y91" s="2006"/>
      <c r="Z91" s="3316"/>
      <c r="AA91" s="1933"/>
      <c r="AB91" s="1933"/>
      <c r="AC91" s="1933"/>
      <c r="AD91" s="1933"/>
      <c r="AE91" s="1933"/>
      <c r="AF91" s="1933"/>
      <c r="AG91" s="1933"/>
      <c r="AH91" s="1975"/>
      <c r="AI91" s="2606"/>
      <c r="AJ91" s="1975"/>
      <c r="AK91" s="1975"/>
      <c r="AL91" s="1975"/>
      <c r="AM91" s="1975"/>
      <c r="AN91" s="1975"/>
      <c r="AO91" s="1975"/>
      <c r="AP91" s="1975"/>
      <c r="AQ91" s="1975"/>
      <c r="AR91" s="1975"/>
      <c r="AS91" s="1975"/>
      <c r="AT91" s="1975"/>
      <c r="AU91" s="2606"/>
      <c r="AV91" s="1933"/>
      <c r="AW91" s="1933"/>
      <c r="AX91" s="1933"/>
      <c r="AY91" s="1975"/>
      <c r="AZ91" s="1975"/>
      <c r="BA91" s="1975"/>
      <c r="BB91" s="1975"/>
      <c r="BC91" s="1975"/>
      <c r="BD91" s="1975"/>
      <c r="BE91" s="1975"/>
      <c r="BF91" s="1975"/>
      <c r="BG91" s="1975"/>
      <c r="BH91" s="2606"/>
    </row>
    <row r="92" spans="1:69" s="102" customFormat="1" ht="15" customHeight="1" x14ac:dyDescent="0.25">
      <c r="A92" s="3664" t="s">
        <v>627</v>
      </c>
      <c r="B92" s="3665"/>
      <c r="C92" s="1921">
        <v>1</v>
      </c>
      <c r="D92" s="3182" t="s">
        <v>681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35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65" t="s">
        <v>336</v>
      </c>
      <c r="W92" s="2465" t="s">
        <v>336</v>
      </c>
      <c r="X92" s="2465"/>
      <c r="Y92" s="2465" t="s">
        <v>336</v>
      </c>
      <c r="Z92" s="2510"/>
      <c r="AA92" s="2243">
        <v>0</v>
      </c>
      <c r="AB92" s="1875">
        <v>0</v>
      </c>
      <c r="AC92" s="2593">
        <f t="shared" ref="AC92:AC94" si="245">AA92-AB92</f>
        <v>0</v>
      </c>
      <c r="AD92" s="1908">
        <f>10393315.74+547361.48</f>
        <v>10940677.220000001</v>
      </c>
      <c r="AE92" s="1904">
        <v>0</v>
      </c>
      <c r="AF92" s="2132">
        <f t="shared" si="233"/>
        <v>10940677.220000001</v>
      </c>
      <c r="AG92" s="1856">
        <f>9429664.05+1511013.15</f>
        <v>10940677.200000001</v>
      </c>
      <c r="AH92" s="1876">
        <v>0</v>
      </c>
      <c r="AI92" s="2609">
        <f>AG92+AH92</f>
        <v>10940677.200000001</v>
      </c>
      <c r="AJ92" s="2753">
        <v>0</v>
      </c>
      <c r="AK92" s="2753">
        <v>0</v>
      </c>
      <c r="AL92" s="2753">
        <f t="shared" ref="AL92:AL94" si="246">AJ92+AK92</f>
        <v>0</v>
      </c>
      <c r="AM92" s="3428">
        <v>3985660.12</v>
      </c>
      <c r="AN92" s="3429">
        <v>0</v>
      </c>
      <c r="AO92" s="3429">
        <v>0</v>
      </c>
      <c r="AP92" s="3429"/>
      <c r="AQ92" s="3430">
        <f>AM92+AN92</f>
        <v>3985660.12</v>
      </c>
      <c r="AR92" s="2746">
        <v>4148989.22</v>
      </c>
      <c r="AS92" s="2706">
        <v>3985660.12</v>
      </c>
      <c r="AT92" s="2279">
        <v>0</v>
      </c>
      <c r="AU92" s="2588">
        <f>AS92+AT92</f>
        <v>3985660.12</v>
      </c>
      <c r="AV92" s="2091">
        <v>0</v>
      </c>
      <c r="AW92" s="1988">
        <v>0</v>
      </c>
      <c r="AX92" s="1892"/>
      <c r="AY92" s="2794">
        <f>AD92+AM92</f>
        <v>14926337.34</v>
      </c>
      <c r="AZ92" s="1904">
        <f>AE92+AO92</f>
        <v>0</v>
      </c>
      <c r="BA92" s="1904">
        <f t="shared" ref="BA92:BA94" si="247">AY92-AZ92</f>
        <v>14926337.34</v>
      </c>
      <c r="BB92" s="1904">
        <f t="shared" ref="BB92:BB94" si="248">AY92+BA92</f>
        <v>29852674.68</v>
      </c>
      <c r="BC92" s="1904">
        <f t="shared" ref="BC92:BC94" si="249">AY92+AZ92</f>
        <v>14926337.34</v>
      </c>
      <c r="BD92" s="1898">
        <f>AG92+AS92</f>
        <v>14926337.32</v>
      </c>
      <c r="BE92" s="1853">
        <f>AH92+AT92</f>
        <v>0</v>
      </c>
      <c r="BF92" s="1980">
        <f t="shared" ref="BF92:BF94" si="250">BD92+BE92</f>
        <v>14926337.32</v>
      </c>
      <c r="BG92" s="3086"/>
      <c r="BH92" s="2689"/>
    </row>
    <row r="93" spans="1:69" s="102" customFormat="1" ht="15" customHeight="1" x14ac:dyDescent="0.25">
      <c r="A93" s="3666"/>
      <c r="B93" s="3667"/>
      <c r="C93" s="3393">
        <v>2</v>
      </c>
      <c r="D93" s="3183" t="s">
        <v>695</v>
      </c>
      <c r="E93" s="3394"/>
      <c r="F93" s="2406"/>
      <c r="G93" s="2406"/>
      <c r="H93" s="2406"/>
      <c r="I93" s="2406"/>
      <c r="J93" s="2406"/>
      <c r="K93" s="2406"/>
      <c r="L93" s="2406"/>
      <c r="M93" s="2406"/>
      <c r="N93" s="3395"/>
      <c r="O93" s="2436"/>
      <c r="P93" s="3396"/>
      <c r="Q93" s="3394"/>
      <c r="R93" s="2406"/>
      <c r="S93" s="2406"/>
      <c r="T93" s="2406"/>
      <c r="U93" s="2406"/>
      <c r="V93" s="3395"/>
      <c r="W93" s="3395"/>
      <c r="X93" s="3395"/>
      <c r="Y93" s="3395"/>
      <c r="Z93" s="3397"/>
      <c r="AA93" s="3029"/>
      <c r="AB93" s="3029"/>
      <c r="AC93" s="3398"/>
      <c r="AD93" s="1908">
        <v>0</v>
      </c>
      <c r="AE93" s="1904">
        <v>0</v>
      </c>
      <c r="AF93" s="3439">
        <v>0</v>
      </c>
      <c r="AG93" s="1856">
        <v>0</v>
      </c>
      <c r="AH93" s="3440">
        <v>0</v>
      </c>
      <c r="AI93" s="3441">
        <v>0</v>
      </c>
      <c r="AJ93" s="3399"/>
      <c r="AK93" s="3399"/>
      <c r="AL93" s="3399"/>
      <c r="AM93" s="3431">
        <v>0</v>
      </c>
      <c r="AN93" s="3043"/>
      <c r="AO93" s="3043"/>
      <c r="AP93" s="3043"/>
      <c r="AQ93" s="3377">
        <f>AM93+AN93</f>
        <v>0</v>
      </c>
      <c r="AR93" s="1839"/>
      <c r="AS93" s="1838">
        <v>0</v>
      </c>
      <c r="AT93" s="2265"/>
      <c r="AU93" s="2268"/>
      <c r="AV93" s="1903"/>
      <c r="AW93" s="1856"/>
      <c r="AX93" s="1865"/>
      <c r="AY93" s="1855">
        <f>AD93+AM93</f>
        <v>0</v>
      </c>
      <c r="AZ93" s="1982"/>
      <c r="BA93" s="1904">
        <f t="shared" si="247"/>
        <v>0</v>
      </c>
      <c r="BB93" s="1904">
        <f t="shared" si="248"/>
        <v>0</v>
      </c>
      <c r="BC93" s="1904">
        <f t="shared" si="249"/>
        <v>0</v>
      </c>
      <c r="BD93" s="1898">
        <f>AG93+AS93</f>
        <v>0</v>
      </c>
      <c r="BE93" s="1853"/>
      <c r="BF93" s="1980"/>
      <c r="BG93" s="3400"/>
      <c r="BH93" s="2689"/>
    </row>
    <row r="94" spans="1:69" ht="15" customHeight="1" x14ac:dyDescent="0.25">
      <c r="A94" s="3666"/>
      <c r="B94" s="3667"/>
      <c r="C94" s="1945">
        <v>3</v>
      </c>
      <c r="D94" s="3183" t="s">
        <v>694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9" t="s">
        <v>336</v>
      </c>
      <c r="O94" s="2140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9" t="s">
        <v>336</v>
      </c>
      <c r="W94" s="2139" t="s">
        <v>336</v>
      </c>
      <c r="X94" s="2139"/>
      <c r="Y94" s="2139" t="s">
        <v>336</v>
      </c>
      <c r="Z94" s="2511"/>
      <c r="AA94" s="1947">
        <v>0</v>
      </c>
      <c r="AB94" s="1947">
        <v>0</v>
      </c>
      <c r="AC94" s="2595">
        <f t="shared" si="245"/>
        <v>0</v>
      </c>
      <c r="AD94" s="1908">
        <f>6390+663352.53+695744.81+165000+139800+50602.56+485387.5</f>
        <v>2206277.4000000004</v>
      </c>
      <c r="AE94" s="1904">
        <v>0</v>
      </c>
      <c r="AF94" s="3442">
        <f t="shared" si="233"/>
        <v>2206277.4000000004</v>
      </c>
      <c r="AG94" s="1856">
        <f>1720889.9+485387.5</f>
        <v>2206277.4</v>
      </c>
      <c r="AH94" s="1834">
        <v>0</v>
      </c>
      <c r="AI94" s="2610">
        <f>AG94+AH94</f>
        <v>2206277.4</v>
      </c>
      <c r="AJ94" s="2740">
        <v>0</v>
      </c>
      <c r="AK94" s="2740">
        <v>0</v>
      </c>
      <c r="AL94" s="2740">
        <f t="shared" si="246"/>
        <v>0</v>
      </c>
      <c r="AM94" s="3406">
        <v>0</v>
      </c>
      <c r="AN94" s="3432">
        <v>0</v>
      </c>
      <c r="AO94" s="3432">
        <v>0</v>
      </c>
      <c r="AP94" s="3432"/>
      <c r="AQ94" s="3433">
        <f>AM94+AN94</f>
        <v>0</v>
      </c>
      <c r="AR94" s="3434">
        <v>368162.04</v>
      </c>
      <c r="AS94" s="2830">
        <v>0</v>
      </c>
      <c r="AT94" s="2280">
        <v>0</v>
      </c>
      <c r="AU94" s="2589">
        <f>AS94+AT94</f>
        <v>0</v>
      </c>
      <c r="AV94" s="1843">
        <v>0</v>
      </c>
      <c r="AW94" s="1832">
        <v>0</v>
      </c>
      <c r="AX94" s="2212"/>
      <c r="AY94" s="2795">
        <f>AD94+AM94</f>
        <v>2206277.4000000004</v>
      </c>
      <c r="AZ94" s="1906">
        <f>AE94+AO94</f>
        <v>0</v>
      </c>
      <c r="BA94" s="1906">
        <f t="shared" si="247"/>
        <v>2206277.4000000004</v>
      </c>
      <c r="BB94" s="1906">
        <f t="shared" si="248"/>
        <v>4412554.8000000007</v>
      </c>
      <c r="BC94" s="1906">
        <f t="shared" si="249"/>
        <v>2206277.4000000004</v>
      </c>
      <c r="BD94" s="1840">
        <f>AG94+AS94</f>
        <v>2206277.4</v>
      </c>
      <c r="BE94" s="1831">
        <f>AH94+AT94</f>
        <v>0</v>
      </c>
      <c r="BF94" s="1860">
        <f t="shared" si="250"/>
        <v>2206277.4</v>
      </c>
      <c r="BG94" s="3087"/>
      <c r="BH94" s="2690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">
      <c r="A95" s="3668"/>
      <c r="B95" s="3669"/>
      <c r="C95" s="1869"/>
      <c r="D95" s="3143" t="s">
        <v>602</v>
      </c>
      <c r="E95" s="2408"/>
      <c r="F95" s="2409"/>
      <c r="G95" s="2409"/>
      <c r="H95" s="2409"/>
      <c r="I95" s="2409"/>
      <c r="J95" s="2409"/>
      <c r="K95" s="2409"/>
      <c r="L95" s="2409"/>
      <c r="M95" s="2409"/>
      <c r="N95" s="2410"/>
      <c r="O95" s="2807"/>
      <c r="P95" s="2408"/>
      <c r="Q95" s="2111"/>
      <c r="R95" s="2409"/>
      <c r="S95" s="2409"/>
      <c r="T95" s="2409"/>
      <c r="U95" s="2409"/>
      <c r="V95" s="3295"/>
      <c r="W95" s="2248"/>
      <c r="X95" s="2467"/>
      <c r="Y95" s="2467"/>
      <c r="Z95" s="2807">
        <f>SUM(Z92:Z94)</f>
        <v>0</v>
      </c>
      <c r="AA95" s="1941">
        <v>0</v>
      </c>
      <c r="AB95" s="2248">
        <v>0</v>
      </c>
      <c r="AC95" s="2248">
        <v>0</v>
      </c>
      <c r="AD95" s="2248">
        <f>SUM(AD92:AD94)</f>
        <v>13146954.620000001</v>
      </c>
      <c r="AE95" s="2248"/>
      <c r="AF95" s="1941">
        <f>AD95+AE95</f>
        <v>13146954.620000001</v>
      </c>
      <c r="AG95" s="2248">
        <f>SUM(AG92:AG94)</f>
        <v>13146954.600000001</v>
      </c>
      <c r="AH95" s="2248">
        <f>SUM(AH92:AH94)</f>
        <v>0</v>
      </c>
      <c r="AI95" s="2807">
        <f>AG95+AH95</f>
        <v>13146954.600000001</v>
      </c>
      <c r="AJ95" s="1941">
        <f>SUM(AJ92:AJ94)</f>
        <v>0</v>
      </c>
      <c r="AK95" s="1941">
        <f>SUM(AK92:AK94)</f>
        <v>0</v>
      </c>
      <c r="AL95" s="1941">
        <f>AJ95-AK95</f>
        <v>0</v>
      </c>
      <c r="AM95" s="1941">
        <f>SUM(AM92:AM94)</f>
        <v>3985660.12</v>
      </c>
      <c r="AN95" s="1941"/>
      <c r="AO95" s="1941">
        <f>SUM(AO92:AO94)</f>
        <v>0</v>
      </c>
      <c r="AP95" s="1941"/>
      <c r="AQ95" s="1941">
        <f>AM95+AN95</f>
        <v>3985660.12</v>
      </c>
      <c r="AR95" s="1941"/>
      <c r="AS95" s="1941">
        <f>SUM(AS92:AS94)</f>
        <v>3985660.12</v>
      </c>
      <c r="AT95" s="1941">
        <f>SUM(AT92:AT94)</f>
        <v>0</v>
      </c>
      <c r="AU95" s="2807">
        <f>AS95+AT95</f>
        <v>3985660.12</v>
      </c>
      <c r="AV95" s="2248"/>
      <c r="AW95" s="1941"/>
      <c r="AX95" s="1941"/>
      <c r="AY95" s="1941">
        <f>SUM(AY92:AY94)</f>
        <v>17132614.740000002</v>
      </c>
      <c r="AZ95" s="1941">
        <f>SUM(AZ92:AZ94)</f>
        <v>0</v>
      </c>
      <c r="BA95" s="1941">
        <f t="shared" ref="BA95:BB95" si="251">SUM(BA92:BA94)</f>
        <v>17132614.740000002</v>
      </c>
      <c r="BB95" s="1941">
        <f t="shared" si="251"/>
        <v>34265229.480000004</v>
      </c>
      <c r="BC95" s="1941">
        <f>AY95+AZ95</f>
        <v>17132614.740000002</v>
      </c>
      <c r="BD95" s="1941">
        <f>SUM(BD92:BD94)</f>
        <v>17132614.719999999</v>
      </c>
      <c r="BE95" s="1941">
        <f>SUM(BE92:BE94)</f>
        <v>0</v>
      </c>
      <c r="BF95" s="1941">
        <f>BD95+BE95</f>
        <v>17132614.719999999</v>
      </c>
      <c r="BG95" s="1941"/>
      <c r="BH95" s="2607"/>
    </row>
    <row r="96" spans="1:69" s="628" customFormat="1" ht="15" hidden="1" customHeight="1" x14ac:dyDescent="0.2">
      <c r="A96" s="3670" t="s">
        <v>603</v>
      </c>
      <c r="B96" s="3671"/>
      <c r="C96" s="2349" t="s">
        <v>604</v>
      </c>
      <c r="D96" s="3173" t="s">
        <v>605</v>
      </c>
      <c r="E96" s="2408"/>
      <c r="F96" s="2718"/>
      <c r="G96" s="2718"/>
      <c r="H96" s="2718"/>
      <c r="I96" s="2718"/>
      <c r="J96" s="2718"/>
      <c r="K96" s="2718"/>
      <c r="L96" s="2718"/>
      <c r="M96" s="2718"/>
      <c r="N96" s="2718"/>
      <c r="O96" s="2650"/>
      <c r="P96" s="2468"/>
      <c r="Q96" s="2411"/>
      <c r="R96" s="2411"/>
      <c r="S96" s="2411"/>
      <c r="T96" s="2411"/>
      <c r="U96" s="2411"/>
      <c r="V96" s="3296"/>
      <c r="W96" s="2718"/>
      <c r="X96" s="2512"/>
      <c r="Y96" s="2512"/>
      <c r="Z96" s="2650"/>
      <c r="AA96" s="2718"/>
      <c r="AB96" s="2716"/>
      <c r="AC96" s="2494"/>
      <c r="AD96" s="2714"/>
      <c r="AE96" s="2716"/>
      <c r="AF96" s="2512"/>
      <c r="AG96" s="2718"/>
      <c r="AH96" s="2716"/>
      <c r="AI96" s="2650"/>
      <c r="AJ96" s="2718"/>
      <c r="AK96" s="2716"/>
      <c r="AL96" s="2494"/>
      <c r="AM96" s="2722"/>
      <c r="AN96" s="2716"/>
      <c r="AO96" s="2716"/>
      <c r="AP96" s="2512"/>
      <c r="AQ96" s="2720"/>
      <c r="AR96" s="2411"/>
      <c r="AS96" s="2714"/>
      <c r="AT96" s="2716"/>
      <c r="AU96" s="3348"/>
      <c r="AV96" s="2512"/>
      <c r="AW96" s="2716"/>
      <c r="AX96" s="2512"/>
      <c r="AY96" s="2596"/>
      <c r="AZ96" s="2716"/>
      <c r="BA96" s="2512"/>
      <c r="BB96" s="2512"/>
      <c r="BC96" s="2494"/>
      <c r="BD96" s="2596"/>
      <c r="BE96" s="2716"/>
      <c r="BF96" s="2494"/>
      <c r="BG96" s="2512"/>
      <c r="BH96" s="2655"/>
      <c r="BI96" s="2598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">
      <c r="A97" s="3672"/>
      <c r="B97" s="3673"/>
      <c r="C97" s="2350" t="s">
        <v>606</v>
      </c>
      <c r="D97" s="3174" t="s">
        <v>607</v>
      </c>
      <c r="E97" s="2111"/>
      <c r="F97" s="2719"/>
      <c r="G97" s="2719"/>
      <c r="H97" s="2719"/>
      <c r="I97" s="2719"/>
      <c r="J97" s="2719"/>
      <c r="K97" s="2719"/>
      <c r="L97" s="2719"/>
      <c r="M97" s="2719"/>
      <c r="N97" s="2719"/>
      <c r="O97" s="2651"/>
      <c r="P97" s="2469"/>
      <c r="Q97" s="2412"/>
      <c r="R97" s="2412"/>
      <c r="S97" s="2412"/>
      <c r="T97" s="2412"/>
      <c r="U97" s="2412"/>
      <c r="V97" s="3297"/>
      <c r="W97" s="2719"/>
      <c r="X97" s="2513"/>
      <c r="Y97" s="2513"/>
      <c r="Z97" s="2651"/>
      <c r="AA97" s="2719"/>
      <c r="AB97" s="2717"/>
      <c r="AC97" s="2469"/>
      <c r="AD97" s="2715"/>
      <c r="AE97" s="2717"/>
      <c r="AF97" s="2513"/>
      <c r="AG97" s="2719"/>
      <c r="AH97" s="2717"/>
      <c r="AI97" s="2651"/>
      <c r="AJ97" s="2719"/>
      <c r="AK97" s="2717"/>
      <c r="AL97" s="2469"/>
      <c r="AM97" s="2597"/>
      <c r="AN97" s="2717"/>
      <c r="AO97" s="2717"/>
      <c r="AP97" s="2513"/>
      <c r="AQ97" s="2721"/>
      <c r="AR97" s="2412"/>
      <c r="AS97" s="2715"/>
      <c r="AT97" s="2717"/>
      <c r="AU97" s="3349"/>
      <c r="AV97" s="2513"/>
      <c r="AW97" s="2717"/>
      <c r="AX97" s="2513"/>
      <c r="AY97" s="2797"/>
      <c r="AZ97" s="2717"/>
      <c r="BA97" s="2513"/>
      <c r="BB97" s="2513"/>
      <c r="BC97" s="2469"/>
      <c r="BD97" s="2597"/>
      <c r="BE97" s="2717"/>
      <c r="BF97" s="2469"/>
      <c r="BG97" s="2513"/>
      <c r="BH97" s="2656"/>
      <c r="BI97" s="2598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51"/>
      <c r="B98" s="2052"/>
      <c r="C98" s="2351"/>
      <c r="D98" s="3175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281"/>
      <c r="P98" s="1868"/>
      <c r="Q98" s="1786"/>
      <c r="R98" s="1867"/>
      <c r="S98" s="1867"/>
      <c r="T98" s="1867"/>
      <c r="U98" s="1786"/>
      <c r="V98" s="3298"/>
      <c r="W98" s="1786"/>
      <c r="X98" s="1786"/>
      <c r="Y98" s="1786"/>
      <c r="Z98" s="3317"/>
      <c r="AA98" s="3106"/>
      <c r="AB98" s="1790"/>
      <c r="AC98" s="1790"/>
      <c r="AD98" s="1867"/>
      <c r="AE98" s="1867"/>
      <c r="AF98" s="1867"/>
      <c r="AG98" s="1867"/>
      <c r="AH98" s="1867"/>
      <c r="AI98" s="3298"/>
      <c r="AJ98" s="1867"/>
      <c r="AK98" s="1867"/>
      <c r="AL98" s="1867"/>
      <c r="AM98" s="1867"/>
      <c r="AN98" s="1867"/>
      <c r="AO98" s="1867"/>
      <c r="AP98" s="1867"/>
      <c r="AQ98" s="1867"/>
      <c r="AR98" s="1867"/>
      <c r="AS98" s="1867"/>
      <c r="AT98" s="1867"/>
      <c r="AU98" s="3298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79"/>
      <c r="BI98" s="102"/>
      <c r="BJ98" s="102"/>
      <c r="BK98" s="102"/>
      <c r="BL98" s="102"/>
      <c r="BM98" s="102"/>
      <c r="BN98" s="102"/>
      <c r="BO98" s="102"/>
      <c r="BP98" s="1928"/>
      <c r="BQ98" s="1928"/>
      <c r="BR98" s="1928"/>
      <c r="BS98" s="1928"/>
      <c r="BT98" s="1928"/>
      <c r="BU98" s="1928"/>
      <c r="BV98" s="1928"/>
      <c r="BW98" s="1928"/>
      <c r="BX98" s="1928"/>
      <c r="BY98" s="1929"/>
      <c r="BZ98" s="1929"/>
      <c r="CA98" s="1928"/>
      <c r="CB98" s="1928"/>
      <c r="CC98" s="1928"/>
      <c r="CD98" s="1930"/>
      <c r="CE98" s="1928"/>
      <c r="CF98" s="1928"/>
      <c r="CG98" s="1928"/>
      <c r="CH98" s="1930"/>
      <c r="CI98" s="1930"/>
      <c r="CJ98" s="1929"/>
      <c r="CK98" s="1929"/>
      <c r="CL98" s="1929"/>
      <c r="CM98" s="1928"/>
      <c r="CN98" s="1928"/>
      <c r="CO98" s="1928"/>
      <c r="CP98" s="1928"/>
      <c r="CQ98" s="1928"/>
      <c r="CR98" s="1928"/>
      <c r="CS98" s="1928"/>
      <c r="CT98" s="1928"/>
      <c r="CU98" s="1928"/>
      <c r="CV98" s="1928"/>
      <c r="CW98" s="1928"/>
      <c r="CX98" s="1929"/>
      <c r="CY98" s="1929"/>
      <c r="CZ98" s="1929"/>
      <c r="DA98" s="1928"/>
      <c r="DB98" s="1928"/>
      <c r="DC98" s="1928"/>
      <c r="DD98" s="1928"/>
      <c r="DE98" s="1928"/>
      <c r="DF98" s="1928"/>
      <c r="DG98" s="1928"/>
      <c r="DH98" s="1928"/>
      <c r="DI98" s="1928"/>
      <c r="DJ98" s="1928"/>
      <c r="DK98" s="1928"/>
      <c r="DL98" s="1928"/>
      <c r="DM98" s="1929"/>
      <c r="DN98" s="1929"/>
      <c r="DO98" s="1928"/>
      <c r="DP98" s="1928"/>
      <c r="DQ98" s="1928"/>
      <c r="DR98" s="1930"/>
      <c r="DS98" s="1928"/>
      <c r="DT98" s="1928"/>
      <c r="DU98" s="1928"/>
      <c r="DV98" s="1930"/>
      <c r="DW98" s="1930"/>
      <c r="DX98" s="1929"/>
      <c r="DY98" s="1929"/>
      <c r="DZ98" s="1929"/>
      <c r="EA98" s="1928"/>
      <c r="EB98" s="1928"/>
      <c r="EC98" s="1928"/>
      <c r="ED98" s="1928"/>
      <c r="EE98" s="1928"/>
      <c r="EF98" s="1928"/>
      <c r="EG98" s="1928"/>
      <c r="EH98" s="1928"/>
      <c r="EI98" s="1928"/>
      <c r="EJ98" s="1928"/>
      <c r="EK98" s="1928"/>
      <c r="EL98" s="1928"/>
      <c r="EM98" s="1929"/>
      <c r="EN98" s="1929"/>
      <c r="EO98" s="1929"/>
      <c r="EP98" s="1928"/>
      <c r="EQ98" s="1928"/>
      <c r="ER98" s="1928"/>
      <c r="ES98" s="1928"/>
      <c r="ET98" s="1928"/>
      <c r="EU98" s="1928"/>
      <c r="EV98" s="1928"/>
      <c r="EW98" s="1928"/>
      <c r="EX98" s="1928"/>
      <c r="EY98" s="1928"/>
      <c r="EZ98" s="1928"/>
      <c r="FA98" s="1928"/>
      <c r="FB98" s="1929"/>
      <c r="FC98" s="1929"/>
      <c r="FD98" s="1928"/>
      <c r="FE98" s="1928"/>
      <c r="FF98" s="1928"/>
      <c r="FG98" s="1930"/>
      <c r="FH98" s="1928"/>
      <c r="FI98" s="1928"/>
      <c r="FJ98" s="1928"/>
      <c r="FK98" s="1930"/>
      <c r="FL98" s="1930"/>
      <c r="FM98" s="1929"/>
      <c r="FN98" s="1929"/>
      <c r="FO98" s="1929"/>
      <c r="FP98" s="1928"/>
      <c r="FQ98" s="1928"/>
      <c r="FR98" s="1928"/>
      <c r="FS98" s="1928"/>
      <c r="FT98" s="1928"/>
      <c r="FU98" s="1928"/>
      <c r="FV98" s="1928"/>
      <c r="FW98" s="1928"/>
      <c r="FX98" s="1928"/>
      <c r="FY98" s="1928"/>
      <c r="FZ98" s="1928"/>
      <c r="GA98" s="1928"/>
      <c r="GB98" s="1929"/>
      <c r="GC98" s="1929"/>
      <c r="GD98" s="1929"/>
      <c r="GE98" s="1928"/>
      <c r="GF98" s="1928"/>
      <c r="GG98" s="1928"/>
      <c r="GH98" s="1928"/>
      <c r="GI98" s="1928"/>
      <c r="GJ98" s="1928"/>
      <c r="GK98" s="1928"/>
      <c r="GL98" s="1928"/>
      <c r="GM98" s="1928"/>
      <c r="GN98" s="1928"/>
      <c r="GO98" s="1928"/>
      <c r="GP98" s="1928"/>
      <c r="GQ98" s="1929"/>
      <c r="GR98" s="1929"/>
      <c r="GS98" s="1928"/>
      <c r="GT98" s="1928"/>
      <c r="GU98" s="1928"/>
      <c r="GV98" s="1930"/>
      <c r="GW98" s="1928"/>
      <c r="GX98" s="1928"/>
      <c r="GY98" s="1928"/>
      <c r="GZ98" s="1930"/>
      <c r="HA98" s="1930"/>
      <c r="HB98" s="1929"/>
      <c r="HC98" s="1929"/>
      <c r="HD98" s="1929"/>
      <c r="HE98" s="1928"/>
      <c r="HF98" s="1928"/>
      <c r="HG98" s="1928"/>
      <c r="HH98" s="1928"/>
      <c r="HI98" s="1928"/>
      <c r="HJ98" s="1928"/>
      <c r="HK98" s="1928"/>
      <c r="HL98" s="1928"/>
      <c r="HM98" s="1928"/>
      <c r="HN98" s="1928"/>
      <c r="HO98" s="1928"/>
      <c r="HP98" s="1928"/>
      <c r="HQ98" s="1929"/>
      <c r="HR98" s="1929"/>
      <c r="HS98" s="1929"/>
      <c r="HT98" s="1928"/>
      <c r="HU98" s="1928"/>
      <c r="HV98" s="1928"/>
      <c r="HW98" s="1928"/>
      <c r="HX98" s="1928"/>
      <c r="HY98" s="1928"/>
      <c r="HZ98" s="1928"/>
      <c r="IA98" s="1928"/>
      <c r="IB98" s="1928"/>
      <c r="IC98" s="1928"/>
      <c r="ID98" s="1928"/>
      <c r="IE98" s="1928"/>
      <c r="IF98" s="1929"/>
      <c r="IG98" s="1929"/>
      <c r="IH98" s="1928"/>
      <c r="II98" s="1928"/>
      <c r="IJ98" s="1928"/>
      <c r="IK98" s="1930"/>
      <c r="IL98" s="1928"/>
      <c r="IM98" s="1928"/>
      <c r="IN98" s="1928"/>
      <c r="IO98" s="1930"/>
      <c r="IP98" s="1930"/>
      <c r="IQ98" s="1929"/>
      <c r="IR98" s="1929"/>
      <c r="IS98" s="1929"/>
      <c r="IT98" s="1928"/>
      <c r="IU98" s="1928"/>
      <c r="IV98" s="1928"/>
      <c r="IW98" s="1928"/>
      <c r="IX98" s="1928"/>
      <c r="IY98" s="1928"/>
      <c r="IZ98" s="1928"/>
      <c r="JA98" s="1928"/>
      <c r="JB98" s="1928"/>
      <c r="JC98" s="1928"/>
      <c r="JD98" s="1928"/>
      <c r="JE98" s="1928"/>
      <c r="JF98" s="1929"/>
      <c r="JG98" s="1929"/>
      <c r="JH98" s="1929"/>
      <c r="JI98" s="1928"/>
      <c r="JJ98" s="1928"/>
      <c r="JK98" s="1928"/>
      <c r="JL98" s="1928"/>
      <c r="JM98" s="1928"/>
      <c r="JN98" s="1928"/>
      <c r="JO98" s="1928"/>
      <c r="JP98" s="1928"/>
      <c r="JQ98" s="1928"/>
      <c r="JR98" s="1928"/>
      <c r="JS98" s="1928"/>
      <c r="JT98" s="1928"/>
      <c r="JU98" s="1929"/>
      <c r="JV98" s="1929"/>
      <c r="JW98" s="1928"/>
      <c r="JX98" s="1928"/>
      <c r="JY98" s="1928"/>
      <c r="JZ98" s="1930"/>
      <c r="KA98" s="1928"/>
      <c r="KB98" s="1928"/>
      <c r="KC98" s="1928"/>
      <c r="KD98" s="1930"/>
      <c r="KE98" s="1930"/>
      <c r="KF98" s="1929"/>
      <c r="KG98" s="1929"/>
      <c r="KH98" s="1929"/>
      <c r="KI98" s="1928"/>
      <c r="KJ98" s="1928"/>
      <c r="KK98" s="1928"/>
      <c r="KL98" s="1928"/>
      <c r="KM98" s="1928"/>
      <c r="KN98" s="1928"/>
      <c r="KO98" s="1928"/>
      <c r="KP98" s="1928"/>
      <c r="KQ98" s="1928"/>
      <c r="KR98" s="1928"/>
      <c r="KS98" s="1928"/>
      <c r="KT98" s="1928"/>
      <c r="KU98" s="1929"/>
      <c r="KV98" s="1929"/>
      <c r="KW98" s="1929"/>
      <c r="KX98" s="1928"/>
      <c r="KY98" s="1928"/>
      <c r="KZ98" s="1928"/>
      <c r="LA98" s="1928"/>
      <c r="LB98" s="1928"/>
      <c r="LC98" s="1928"/>
      <c r="LD98" s="1928"/>
      <c r="LE98" s="1928"/>
      <c r="LF98" s="1928"/>
      <c r="LG98" s="1928"/>
      <c r="LH98" s="1928"/>
      <c r="LI98" s="1928"/>
      <c r="LJ98" s="1929"/>
      <c r="LK98" s="1929"/>
      <c r="LL98" s="1928"/>
      <c r="LM98" s="1928"/>
      <c r="LN98" s="1928"/>
      <c r="LO98" s="1930"/>
      <c r="LP98" s="1928"/>
      <c r="LQ98" s="1928"/>
      <c r="LR98" s="1928"/>
      <c r="LS98" s="1930"/>
      <c r="LT98" s="1930"/>
      <c r="LU98" s="1929"/>
      <c r="LV98" s="1929"/>
      <c r="LW98" s="1929"/>
      <c r="LX98" s="1928"/>
      <c r="LY98" s="1928"/>
      <c r="LZ98" s="1928"/>
      <c r="MA98" s="1928"/>
      <c r="MB98" s="1928"/>
      <c r="MC98" s="1928"/>
      <c r="MD98" s="1928"/>
      <c r="ME98" s="1928"/>
      <c r="MF98" s="1928"/>
      <c r="MG98" s="1928"/>
      <c r="MH98" s="1928"/>
      <c r="MI98" s="1928"/>
      <c r="MJ98" s="1929"/>
      <c r="MK98" s="1929"/>
      <c r="ML98" s="1929"/>
      <c r="MM98" s="1928"/>
      <c r="MN98" s="1928"/>
      <c r="MO98" s="1928"/>
      <c r="MP98" s="1928"/>
      <c r="MQ98" s="1928"/>
      <c r="MR98" s="1928"/>
      <c r="MS98" s="1928"/>
      <c r="MT98" s="1928"/>
      <c r="MU98" s="1928"/>
      <c r="MV98" s="1928"/>
      <c r="MW98" s="1928"/>
      <c r="MX98" s="1928"/>
      <c r="MY98" s="1929"/>
      <c r="MZ98" s="1929"/>
      <c r="NA98" s="1928"/>
      <c r="NB98" s="1928"/>
      <c r="NC98" s="1928"/>
      <c r="ND98" s="1930"/>
      <c r="NE98" s="1928"/>
      <c r="NF98" s="1928"/>
      <c r="NG98" s="1928"/>
      <c r="NH98" s="1930"/>
      <c r="NI98" s="1930"/>
      <c r="NJ98" s="1930"/>
      <c r="NK98" s="1930"/>
      <c r="NL98" s="1929"/>
      <c r="NM98" s="1929"/>
      <c r="NN98" s="1929"/>
      <c r="NO98" s="1928"/>
      <c r="NP98" s="1928"/>
      <c r="NQ98" s="1928"/>
      <c r="NR98" s="1928"/>
      <c r="NS98" s="1928"/>
      <c r="NT98" s="1928"/>
      <c r="NU98" s="1928"/>
      <c r="NV98" s="1928"/>
      <c r="NW98" s="1928"/>
      <c r="NX98" s="1928"/>
      <c r="NY98" s="1928"/>
      <c r="NZ98" s="1928"/>
      <c r="OA98" s="1929"/>
      <c r="OB98" s="1929"/>
      <c r="OC98" s="1929"/>
      <c r="OD98" s="1928"/>
      <c r="OE98" s="1928"/>
      <c r="OF98" s="1928"/>
      <c r="OG98" s="1928"/>
      <c r="OH98" s="1928"/>
      <c r="OI98" s="1928"/>
      <c r="OJ98" s="1928"/>
      <c r="OK98" s="1928"/>
      <c r="OL98" s="1928"/>
      <c r="OM98" s="1928"/>
      <c r="ON98" s="1928"/>
      <c r="OO98" s="1928"/>
      <c r="OP98" s="1929"/>
      <c r="OQ98" s="1929"/>
      <c r="OR98" s="1928"/>
      <c r="OS98" s="1928"/>
      <c r="OT98" s="1928"/>
      <c r="OU98" s="1930"/>
      <c r="OV98" s="1928"/>
      <c r="OW98" s="1928"/>
      <c r="OX98" s="1928"/>
      <c r="OY98" s="1930"/>
      <c r="OZ98" s="1930"/>
      <c r="PA98" s="1930"/>
      <c r="PB98" s="1930"/>
      <c r="PC98" s="1929"/>
      <c r="PD98" s="1929"/>
      <c r="PE98" s="1929"/>
      <c r="PF98" s="1928"/>
      <c r="PG98" s="1928"/>
      <c r="PH98" s="1928"/>
      <c r="PI98" s="1928"/>
      <c r="PJ98" s="1928"/>
      <c r="PK98" s="1928"/>
      <c r="PL98" s="1928"/>
      <c r="PM98" s="1928"/>
      <c r="PN98" s="1928"/>
      <c r="PO98" s="1928"/>
      <c r="PP98" s="1928"/>
      <c r="PQ98" s="1928"/>
      <c r="PR98" s="1929"/>
      <c r="PS98" s="1929"/>
      <c r="PT98" s="1929"/>
      <c r="PU98" s="1928"/>
      <c r="PV98" s="1928"/>
      <c r="PW98" s="1928"/>
      <c r="PX98" s="1928"/>
      <c r="PY98" s="1928"/>
      <c r="PZ98" s="1928"/>
      <c r="QA98" s="1928"/>
      <c r="QB98" s="1928"/>
      <c r="QC98" s="1928"/>
      <c r="QD98" s="1928"/>
      <c r="QE98" s="1928"/>
      <c r="QF98" s="1928"/>
      <c r="QG98" s="1929"/>
      <c r="QH98" s="1929"/>
      <c r="QI98" s="1928"/>
      <c r="QJ98" s="1928"/>
      <c r="QK98" s="1928"/>
      <c r="QL98" s="1930"/>
      <c r="QM98" s="1928"/>
      <c r="QN98" s="1928"/>
      <c r="QO98" s="1928"/>
      <c r="QP98" s="1930"/>
      <c r="QQ98" s="1930"/>
      <c r="QR98" s="1930"/>
      <c r="QS98" s="1930"/>
      <c r="QT98" s="1929"/>
      <c r="QU98" s="1929"/>
      <c r="QV98" s="1929"/>
      <c r="QW98" s="1928"/>
      <c r="QX98" s="1928"/>
      <c r="QY98" s="1928"/>
      <c r="QZ98" s="1928"/>
      <c r="RA98" s="1928"/>
      <c r="RB98" s="1928"/>
      <c r="RC98" s="1928"/>
      <c r="RD98" s="1928"/>
      <c r="RE98" s="1928"/>
      <c r="RF98" s="1928"/>
      <c r="RG98" s="1928"/>
      <c r="RH98" s="1928"/>
      <c r="RI98" s="1929"/>
      <c r="RJ98" s="1929"/>
      <c r="RK98" s="1929"/>
      <c r="RL98" s="1928"/>
      <c r="RM98" s="1928"/>
      <c r="RN98" s="1928"/>
      <c r="RO98" s="1928"/>
      <c r="RP98" s="1928"/>
      <c r="RQ98" s="1928"/>
      <c r="RR98" s="1928"/>
      <c r="RS98" s="1928"/>
      <c r="RT98" s="1928"/>
      <c r="RU98" s="1928"/>
      <c r="RV98" s="1928"/>
      <c r="RW98" s="1928"/>
      <c r="RX98" s="1929"/>
      <c r="RY98" s="1929"/>
      <c r="RZ98" s="1929"/>
      <c r="SA98" s="1929"/>
      <c r="SB98" s="1928"/>
      <c r="SC98" s="1928"/>
      <c r="SD98" s="1928"/>
      <c r="SE98" s="1930"/>
      <c r="SF98" s="1928"/>
      <c r="SG98" s="1928"/>
      <c r="SH98" s="1928"/>
      <c r="SI98" s="1930"/>
      <c r="SJ98" s="1930"/>
      <c r="SK98" s="1930"/>
      <c r="SL98" s="1930"/>
      <c r="SM98" s="1930"/>
      <c r="SN98" s="1929"/>
      <c r="SO98" s="1929"/>
      <c r="SP98" s="1929"/>
      <c r="SQ98" s="1929"/>
      <c r="SR98" s="1928"/>
      <c r="SS98" s="1928"/>
      <c r="ST98" s="1928"/>
      <c r="SU98" s="1928"/>
      <c r="SV98" s="1928"/>
      <c r="SW98" s="1928"/>
      <c r="SX98" s="1928"/>
      <c r="SY98" s="1928"/>
      <c r="SZ98" s="1928"/>
      <c r="TA98" s="1928"/>
      <c r="TB98" s="1928"/>
      <c r="TC98" s="1928"/>
      <c r="TD98" s="1929"/>
      <c r="TE98" s="1929"/>
      <c r="TF98" s="1929"/>
      <c r="TG98" s="1929"/>
      <c r="TH98" s="1928"/>
      <c r="TI98" s="1928"/>
      <c r="TJ98" s="1928"/>
      <c r="TK98" s="1930"/>
      <c r="TL98" s="1928"/>
      <c r="TM98" s="1928"/>
      <c r="TN98" s="1928"/>
      <c r="TO98" s="1930"/>
      <c r="TP98" s="1930"/>
      <c r="TQ98" s="1930"/>
      <c r="TR98" s="1930"/>
      <c r="TS98" s="1929"/>
      <c r="TT98" s="1929"/>
      <c r="TU98" s="1929"/>
      <c r="TV98" s="1929"/>
      <c r="TW98" s="1928"/>
      <c r="TX98" s="1928"/>
      <c r="TY98" s="1928"/>
      <c r="TZ98" s="1928"/>
      <c r="UA98" s="1928"/>
      <c r="UB98" s="1928"/>
      <c r="UC98" s="1928"/>
      <c r="UD98" s="1928"/>
      <c r="UE98" s="1928"/>
      <c r="UF98" s="1928"/>
      <c r="UG98" s="1928"/>
      <c r="UH98" s="1928"/>
      <c r="UI98" s="1929"/>
      <c r="UJ98" s="1929"/>
      <c r="UK98" s="1929"/>
      <c r="UL98" s="1929"/>
      <c r="UM98" s="1928"/>
      <c r="UN98" s="1928"/>
      <c r="UO98" s="1928"/>
      <c r="UP98" s="1928"/>
      <c r="UQ98" s="1928"/>
      <c r="UR98" s="1928"/>
      <c r="US98" s="1928"/>
      <c r="UT98" s="1928"/>
      <c r="UU98" s="1928"/>
      <c r="UV98" s="1928"/>
      <c r="UW98" s="1928"/>
      <c r="UX98" s="1928"/>
      <c r="UY98" s="1929"/>
      <c r="UZ98" s="1929"/>
      <c r="VA98" s="1929"/>
      <c r="VB98" s="1929"/>
      <c r="VC98" s="1928"/>
      <c r="VD98" s="1928"/>
      <c r="VE98" s="1928"/>
      <c r="VF98" s="1930"/>
      <c r="VG98" s="1928"/>
      <c r="VH98" s="1928"/>
      <c r="VI98" s="1928"/>
      <c r="VJ98" s="1930"/>
      <c r="VK98" s="1930"/>
      <c r="VL98" s="1930"/>
      <c r="VM98" s="1930"/>
      <c r="VN98" s="1929"/>
      <c r="VO98" s="1929"/>
      <c r="VP98" s="1929"/>
      <c r="VQ98" s="1929"/>
      <c r="VR98" s="1928"/>
      <c r="VS98" s="1928"/>
      <c r="VT98" s="1928"/>
      <c r="VU98" s="1928"/>
      <c r="VV98" s="1928"/>
      <c r="VW98" s="1928"/>
      <c r="VX98" s="1928"/>
      <c r="VY98" s="1928"/>
      <c r="VZ98" s="1928"/>
      <c r="WA98" s="1928"/>
      <c r="WB98" s="1928"/>
      <c r="WC98" s="1928"/>
      <c r="WD98" s="1929"/>
      <c r="WE98" s="1929"/>
      <c r="WF98" s="1929"/>
      <c r="WG98" s="1929"/>
      <c r="WH98" s="1928"/>
      <c r="WI98" s="1928"/>
      <c r="WJ98" s="1928"/>
      <c r="WK98" s="1928"/>
      <c r="WL98" s="1928"/>
      <c r="WM98" s="1928"/>
      <c r="WN98" s="1928"/>
      <c r="WO98" s="1928"/>
      <c r="WP98" s="1928"/>
      <c r="WQ98" s="1928"/>
      <c r="WR98" s="1928"/>
      <c r="WS98" s="1928"/>
      <c r="WT98" s="1929"/>
      <c r="WU98" s="1929"/>
      <c r="WV98" s="1929"/>
      <c r="WW98" s="1929"/>
      <c r="WX98" s="1928"/>
      <c r="WY98" s="1928"/>
      <c r="WZ98" s="1928"/>
      <c r="XA98" s="1930"/>
      <c r="XB98" s="1928"/>
      <c r="XC98" s="1928"/>
      <c r="XD98" s="1928"/>
      <c r="XE98" s="1930"/>
      <c r="XF98" s="1930"/>
      <c r="XG98" s="1930"/>
      <c r="XH98" s="1930"/>
      <c r="XI98" s="1929"/>
      <c r="XJ98" s="1929"/>
      <c r="XK98" s="1929"/>
      <c r="XL98" s="1929"/>
      <c r="XM98" s="1928"/>
      <c r="XN98" s="1928"/>
      <c r="XO98" s="1928"/>
      <c r="XP98" s="1928"/>
      <c r="XQ98" s="1928"/>
      <c r="XR98" s="1928"/>
      <c r="XS98" s="1928"/>
      <c r="XT98" s="1928"/>
      <c r="XU98" s="1928"/>
      <c r="XV98" s="1928"/>
      <c r="XW98" s="1928"/>
      <c r="XX98" s="1928"/>
      <c r="XY98" s="1929"/>
      <c r="XZ98" s="1929"/>
      <c r="YA98" s="1929"/>
      <c r="YB98" s="1929"/>
      <c r="YC98" s="1928"/>
      <c r="YD98" s="1928"/>
      <c r="YE98" s="1928"/>
      <c r="YF98" s="1930"/>
      <c r="YG98" s="1928"/>
      <c r="YH98" s="1928"/>
      <c r="YI98" s="1928"/>
      <c r="YJ98" s="1930"/>
      <c r="YK98" s="1930"/>
      <c r="YL98" s="1930"/>
      <c r="YM98" s="1930"/>
      <c r="YN98" s="1931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674" t="s">
        <v>628</v>
      </c>
      <c r="B99" s="3675"/>
      <c r="C99" s="2809">
        <v>1</v>
      </c>
      <c r="D99" s="3177" t="s">
        <v>185</v>
      </c>
      <c r="E99" s="2470" t="s">
        <v>336</v>
      </c>
      <c r="F99" s="2413" t="s">
        <v>336</v>
      </c>
      <c r="G99" s="2413" t="s">
        <v>336</v>
      </c>
      <c r="H99" s="2413" t="s">
        <v>336</v>
      </c>
      <c r="I99" s="2413" t="s">
        <v>336</v>
      </c>
      <c r="J99" s="2413" t="s">
        <v>336</v>
      </c>
      <c r="K99" s="2413" t="s">
        <v>336</v>
      </c>
      <c r="L99" s="2413" t="s">
        <v>336</v>
      </c>
      <c r="M99" s="2413" t="s">
        <v>336</v>
      </c>
      <c r="N99" s="2010" t="s">
        <v>336</v>
      </c>
      <c r="O99" s="2034" t="s">
        <v>336</v>
      </c>
      <c r="P99" s="2470" t="s">
        <v>336</v>
      </c>
      <c r="Q99" s="2470"/>
      <c r="R99" s="2413" t="s">
        <v>336</v>
      </c>
      <c r="S99" s="2413"/>
      <c r="T99" s="2413"/>
      <c r="U99" s="2413" t="s">
        <v>336</v>
      </c>
      <c r="V99" s="2010" t="s">
        <v>336</v>
      </c>
      <c r="W99" s="2010" t="s">
        <v>336</v>
      </c>
      <c r="X99" s="2010"/>
      <c r="Y99" s="2010" t="s">
        <v>336</v>
      </c>
      <c r="Z99" s="1890" t="s">
        <v>336</v>
      </c>
      <c r="AA99" s="2092">
        <v>0</v>
      </c>
      <c r="AB99" s="2092">
        <v>0</v>
      </c>
      <c r="AC99" s="2092" t="s">
        <v>336</v>
      </c>
      <c r="AD99" s="3443"/>
      <c r="AE99" s="3444">
        <v>0</v>
      </c>
      <c r="AF99" s="2096">
        <f>AD99+AE99</f>
        <v>0</v>
      </c>
      <c r="AG99" s="2037"/>
      <c r="AH99" s="3445">
        <v>0</v>
      </c>
      <c r="AI99" s="3446">
        <f>AG99+AH99</f>
        <v>0</v>
      </c>
      <c r="AJ99" s="2573">
        <v>0</v>
      </c>
      <c r="AK99" s="2573">
        <v>0</v>
      </c>
      <c r="AL99" s="2573"/>
      <c r="AM99" s="3435">
        <v>0</v>
      </c>
      <c r="AN99" s="2578">
        <v>0</v>
      </c>
      <c r="AO99" s="2578">
        <v>0</v>
      </c>
      <c r="AP99" s="2578"/>
      <c r="AQ99" s="2578">
        <f t="shared" ref="AQ99" si="252">AM99+AO99</f>
        <v>0</v>
      </c>
      <c r="AR99" s="2573"/>
      <c r="AS99" s="2665">
        <f>+AM99</f>
        <v>0</v>
      </c>
      <c r="AT99" s="2573">
        <v>0</v>
      </c>
      <c r="AU99" s="2623">
        <f>AS99+AT99</f>
        <v>0</v>
      </c>
      <c r="AV99" s="2244" t="s">
        <v>336</v>
      </c>
      <c r="AW99" s="2244"/>
      <c r="AX99" s="2244" t="s">
        <v>336</v>
      </c>
      <c r="AY99" s="2798">
        <f>AD99+AM99</f>
        <v>0</v>
      </c>
      <c r="AZ99" s="2096">
        <f>AE99+AO99</f>
        <v>0</v>
      </c>
      <c r="BA99" s="2096">
        <f>AY99-AZ99</f>
        <v>0</v>
      </c>
      <c r="BB99" s="2096">
        <f>AY99+BA99</f>
        <v>0</v>
      </c>
      <c r="BC99" s="2096">
        <f>AY99+AZ99</f>
        <v>0</v>
      </c>
      <c r="BD99" s="2037">
        <f>AG99+AS99</f>
        <v>0</v>
      </c>
      <c r="BE99" s="2562">
        <f>AH99+AT99</f>
        <v>0</v>
      </c>
      <c r="BF99" s="3089">
        <f>BD99+BE99</f>
        <v>0</v>
      </c>
      <c r="BG99" s="2929"/>
      <c r="BH99" s="2652"/>
      <c r="BI99" s="1928"/>
      <c r="BJ99" s="1929"/>
      <c r="BK99" s="1929"/>
      <c r="BL99" s="1929"/>
      <c r="BM99" s="1928"/>
      <c r="BN99" s="1928"/>
      <c r="BO99" s="1928"/>
      <c r="BP99" s="1931"/>
      <c r="BQ99" s="1931"/>
      <c r="BR99" s="1931"/>
      <c r="BS99" s="1931"/>
      <c r="BT99" s="1931"/>
      <c r="BU99" s="1931"/>
      <c r="BV99" s="1931"/>
      <c r="BW99" s="1931"/>
      <c r="BX99" s="1931"/>
      <c r="BY99" s="1931"/>
      <c r="BZ99" s="1931"/>
      <c r="CA99" s="1931"/>
      <c r="CB99" s="1931"/>
      <c r="CC99" s="1931"/>
      <c r="CD99" s="1931"/>
      <c r="CE99" s="1931"/>
      <c r="CF99" s="1931"/>
      <c r="CG99" s="1931"/>
      <c r="CH99" s="1931"/>
      <c r="CI99" s="1931"/>
      <c r="CJ99" s="1931"/>
      <c r="CK99" s="1931"/>
      <c r="CL99" s="1931"/>
      <c r="CM99" s="1931"/>
      <c r="CN99" s="1931"/>
      <c r="CO99" s="1931"/>
      <c r="CP99" s="1931"/>
      <c r="CQ99" s="1931"/>
      <c r="CR99" s="1931"/>
      <c r="CS99" s="1931"/>
      <c r="CT99" s="1931"/>
      <c r="CU99" s="1931"/>
      <c r="CV99" s="1931"/>
      <c r="CW99" s="1931"/>
      <c r="CX99" s="1931"/>
      <c r="CY99" s="1931"/>
      <c r="CZ99" s="1931"/>
      <c r="DA99" s="1931"/>
      <c r="DB99" s="1931"/>
      <c r="DC99" s="1931"/>
      <c r="DD99" s="1931"/>
      <c r="DE99" s="1931"/>
      <c r="DF99" s="1931"/>
      <c r="DG99" s="1931"/>
      <c r="DH99" s="1931"/>
      <c r="DI99" s="1931"/>
      <c r="DJ99" s="1931"/>
      <c r="DK99" s="1931"/>
      <c r="DL99" s="1931"/>
      <c r="DM99" s="1931"/>
      <c r="DN99" s="1931"/>
      <c r="DO99" s="1931"/>
      <c r="DP99" s="1931"/>
      <c r="DQ99" s="1931"/>
      <c r="DR99" s="1931"/>
      <c r="DS99" s="1931"/>
      <c r="DT99" s="1931"/>
      <c r="DU99" s="1931"/>
      <c r="DV99" s="1931"/>
      <c r="DW99" s="1931"/>
      <c r="DX99" s="1931"/>
      <c r="DY99" s="1931"/>
      <c r="DZ99" s="1931"/>
      <c r="EA99" s="1931"/>
      <c r="EB99" s="1931"/>
      <c r="EC99" s="1931"/>
      <c r="ED99" s="1931"/>
      <c r="EE99" s="1931"/>
      <c r="EF99" s="1931"/>
      <c r="EG99" s="1931"/>
      <c r="EH99" s="1931"/>
      <c r="EI99" s="1931"/>
      <c r="EJ99" s="1931"/>
      <c r="EK99" s="1931"/>
      <c r="EL99" s="1931"/>
      <c r="EM99" s="1931"/>
      <c r="EN99" s="1931"/>
      <c r="EO99" s="1931"/>
      <c r="EP99" s="1931"/>
      <c r="EQ99" s="1931"/>
      <c r="ER99" s="1931"/>
      <c r="ES99" s="1931"/>
      <c r="ET99" s="1931"/>
      <c r="EU99" s="1931"/>
      <c r="EV99" s="1931"/>
      <c r="EW99" s="1931"/>
      <c r="EX99" s="1931"/>
      <c r="EY99" s="1931"/>
      <c r="EZ99" s="1931"/>
      <c r="FA99" s="1931"/>
      <c r="FB99" s="1931"/>
      <c r="FC99" s="1931"/>
      <c r="FD99" s="1931"/>
      <c r="FE99" s="1931"/>
      <c r="FF99" s="1931"/>
      <c r="FG99" s="1931"/>
      <c r="FH99" s="1931"/>
      <c r="FI99" s="1931"/>
      <c r="FJ99" s="1931"/>
      <c r="FK99" s="1931"/>
      <c r="FL99" s="1931"/>
      <c r="FM99" s="1931"/>
      <c r="FN99" s="1931"/>
      <c r="FO99" s="1931"/>
      <c r="FP99" s="1931"/>
      <c r="FQ99" s="1931"/>
      <c r="FR99" s="1931"/>
      <c r="FS99" s="1931"/>
      <c r="FT99" s="1931"/>
      <c r="FU99" s="1931"/>
      <c r="FV99" s="1931"/>
      <c r="FW99" s="1931"/>
      <c r="FX99" s="1931"/>
      <c r="FY99" s="1931"/>
      <c r="FZ99" s="1931"/>
      <c r="GA99" s="1931"/>
      <c r="GB99" s="1931"/>
      <c r="GC99" s="1931"/>
      <c r="GD99" s="1931"/>
      <c r="GE99" s="1931"/>
      <c r="GF99" s="1931"/>
      <c r="GG99" s="1931"/>
      <c r="GH99" s="1931"/>
      <c r="GI99" s="1931"/>
      <c r="GJ99" s="1931"/>
      <c r="GK99" s="1931"/>
      <c r="GL99" s="1931"/>
      <c r="GM99" s="1931"/>
      <c r="GN99" s="1931"/>
      <c r="GO99" s="1931"/>
      <c r="GP99" s="1931"/>
      <c r="GQ99" s="1931"/>
      <c r="GR99" s="1931"/>
      <c r="GS99" s="1931"/>
      <c r="GT99" s="1931"/>
      <c r="GU99" s="1931"/>
      <c r="GV99" s="1931"/>
      <c r="GW99" s="1931"/>
      <c r="GX99" s="1931"/>
      <c r="GY99" s="1931"/>
      <c r="GZ99" s="1931"/>
      <c r="HA99" s="1931"/>
      <c r="HB99" s="1931"/>
      <c r="HC99" s="1931"/>
      <c r="HD99" s="1931"/>
      <c r="HE99" s="1931"/>
      <c r="HF99" s="1931"/>
      <c r="HG99" s="1931"/>
      <c r="HH99" s="1931"/>
      <c r="HI99" s="1931"/>
      <c r="HJ99" s="1931"/>
      <c r="HK99" s="1931"/>
      <c r="HL99" s="1931"/>
      <c r="HM99" s="1931"/>
      <c r="HN99" s="1931"/>
      <c r="HO99" s="1931"/>
      <c r="HP99" s="1931"/>
      <c r="HQ99" s="1931"/>
      <c r="HR99" s="1931"/>
      <c r="HS99" s="1931"/>
      <c r="HT99" s="1931"/>
      <c r="HU99" s="1931"/>
      <c r="HV99" s="1931"/>
      <c r="HW99" s="1931"/>
      <c r="HX99" s="1931"/>
      <c r="HY99" s="1931"/>
      <c r="HZ99" s="1931"/>
      <c r="IA99" s="1931"/>
      <c r="IB99" s="1931"/>
      <c r="IC99" s="1931"/>
      <c r="ID99" s="1931"/>
      <c r="IE99" s="1931"/>
      <c r="IF99" s="1931"/>
      <c r="IG99" s="1931"/>
      <c r="IH99" s="1931"/>
      <c r="II99" s="1931"/>
      <c r="IJ99" s="1931"/>
      <c r="IK99" s="1931"/>
      <c r="IL99" s="1931"/>
      <c r="IM99" s="1931"/>
      <c r="IN99" s="1931"/>
      <c r="IO99" s="1931"/>
      <c r="IP99" s="1931"/>
      <c r="IQ99" s="1931"/>
      <c r="IR99" s="1931"/>
      <c r="IS99" s="1931"/>
      <c r="IT99" s="1931"/>
      <c r="IU99" s="1931"/>
      <c r="IV99" s="1931"/>
      <c r="IW99" s="1931"/>
      <c r="IX99" s="1931"/>
      <c r="IY99" s="1931"/>
      <c r="IZ99" s="1931"/>
      <c r="JA99" s="1931"/>
      <c r="JB99" s="1931"/>
      <c r="JC99" s="1931"/>
      <c r="JD99" s="1931"/>
      <c r="JE99" s="1931"/>
      <c r="JF99" s="1931"/>
      <c r="JG99" s="1931"/>
      <c r="JH99" s="1931"/>
      <c r="JI99" s="1931"/>
      <c r="JJ99" s="1931"/>
      <c r="JK99" s="1931"/>
      <c r="JL99" s="1931"/>
      <c r="JM99" s="1931"/>
      <c r="JN99" s="1931"/>
      <c r="JO99" s="1931"/>
      <c r="JP99" s="1931"/>
      <c r="JQ99" s="1931"/>
      <c r="JR99" s="1931"/>
      <c r="JS99" s="1931"/>
      <c r="JT99" s="1931"/>
      <c r="JU99" s="1931"/>
      <c r="JV99" s="1931"/>
      <c r="JW99" s="1931"/>
      <c r="JX99" s="1931"/>
      <c r="JY99" s="1931"/>
      <c r="JZ99" s="1931"/>
      <c r="KA99" s="1931"/>
      <c r="KB99" s="1931"/>
      <c r="KC99" s="1931"/>
      <c r="KD99" s="1931"/>
      <c r="KE99" s="1931"/>
      <c r="KF99" s="1931"/>
      <c r="KG99" s="1931"/>
      <c r="KH99" s="1931"/>
      <c r="KI99" s="1931"/>
      <c r="KJ99" s="1931"/>
      <c r="KK99" s="1931"/>
      <c r="KL99" s="1931"/>
      <c r="KM99" s="1931"/>
      <c r="KN99" s="1931"/>
      <c r="KO99" s="1931"/>
      <c r="KP99" s="1931"/>
      <c r="KQ99" s="1931"/>
      <c r="KR99" s="1931"/>
      <c r="KS99" s="1931"/>
      <c r="KT99" s="1931"/>
      <c r="KU99" s="1931"/>
      <c r="KV99" s="1931"/>
      <c r="KW99" s="1931"/>
      <c r="KX99" s="1931"/>
      <c r="KY99" s="1931"/>
      <c r="KZ99" s="1931"/>
      <c r="LA99" s="1931"/>
      <c r="LB99" s="1931"/>
      <c r="LC99" s="1931"/>
      <c r="LD99" s="1931"/>
      <c r="LE99" s="1931"/>
      <c r="LF99" s="1931"/>
      <c r="LG99" s="1931"/>
      <c r="LH99" s="1931"/>
      <c r="LI99" s="1931"/>
      <c r="LJ99" s="1931"/>
      <c r="LK99" s="1931"/>
      <c r="LL99" s="1931"/>
      <c r="LM99" s="1931"/>
      <c r="LN99" s="1931"/>
      <c r="LO99" s="1931"/>
      <c r="LP99" s="1931"/>
      <c r="LQ99" s="1931"/>
      <c r="LR99" s="1931"/>
      <c r="LS99" s="1931"/>
      <c r="LT99" s="1931"/>
      <c r="LU99" s="1931"/>
      <c r="LV99" s="1931"/>
      <c r="LW99" s="1931"/>
      <c r="LX99" s="1931"/>
      <c r="LY99" s="1931"/>
      <c r="LZ99" s="1931"/>
      <c r="MA99" s="1931"/>
      <c r="MB99" s="1931"/>
      <c r="MC99" s="1931"/>
      <c r="MD99" s="1931"/>
      <c r="ME99" s="1931"/>
      <c r="MF99" s="1931"/>
      <c r="MG99" s="1931"/>
      <c r="MH99" s="1931"/>
      <c r="MI99" s="1931"/>
      <c r="MJ99" s="1931"/>
      <c r="MK99" s="1931"/>
      <c r="ML99" s="1931"/>
      <c r="MM99" s="1931"/>
      <c r="MN99" s="1931"/>
      <c r="MO99" s="1931"/>
      <c r="MP99" s="1931"/>
      <c r="MQ99" s="1931"/>
      <c r="MR99" s="1931"/>
      <c r="MS99" s="1931"/>
      <c r="MT99" s="1931"/>
      <c r="MU99" s="1931"/>
      <c r="MV99" s="1931"/>
      <c r="MW99" s="1931"/>
      <c r="MX99" s="1931"/>
      <c r="MY99" s="1931"/>
      <c r="MZ99" s="1931"/>
      <c r="NA99" s="1931"/>
      <c r="NB99" s="1931"/>
      <c r="NC99" s="1931"/>
      <c r="ND99" s="1931"/>
      <c r="NE99" s="1931"/>
      <c r="NF99" s="1931"/>
      <c r="NG99" s="1931"/>
      <c r="NH99" s="1931"/>
      <c r="NI99" s="1931"/>
      <c r="NJ99" s="1931"/>
      <c r="NK99" s="1931"/>
      <c r="NL99" s="1931"/>
      <c r="NM99" s="1931"/>
      <c r="NN99" s="1931"/>
      <c r="NO99" s="1931"/>
      <c r="NP99" s="1931"/>
      <c r="NQ99" s="1931"/>
      <c r="NR99" s="1931"/>
      <c r="NS99" s="1931"/>
      <c r="NT99" s="1931"/>
      <c r="NU99" s="1931"/>
      <c r="NV99" s="1931"/>
      <c r="NW99" s="1931"/>
      <c r="NX99" s="1931"/>
      <c r="NY99" s="1931"/>
      <c r="NZ99" s="1931"/>
      <c r="OA99" s="1931"/>
      <c r="OB99" s="1931"/>
      <c r="OC99" s="1931"/>
      <c r="OD99" s="1931"/>
      <c r="OE99" s="1931"/>
      <c r="OF99" s="1931"/>
      <c r="OG99" s="1931"/>
      <c r="OH99" s="1931"/>
      <c r="OI99" s="1931"/>
      <c r="OJ99" s="1931"/>
      <c r="OK99" s="1931"/>
      <c r="OL99" s="1931"/>
      <c r="OM99" s="1931"/>
      <c r="ON99" s="1931"/>
      <c r="OO99" s="1931"/>
      <c r="OP99" s="1931"/>
      <c r="OQ99" s="1931"/>
      <c r="OR99" s="1931"/>
      <c r="OS99" s="1931"/>
      <c r="OT99" s="1931"/>
      <c r="OU99" s="1931"/>
      <c r="OV99" s="1931"/>
      <c r="OW99" s="1931"/>
      <c r="OX99" s="1931"/>
      <c r="OY99" s="1931"/>
      <c r="OZ99" s="1931"/>
      <c r="PA99" s="1931"/>
      <c r="PB99" s="1931"/>
      <c r="PC99" s="1931"/>
      <c r="PD99" s="1931"/>
      <c r="PE99" s="1931"/>
      <c r="PF99" s="1931"/>
      <c r="PG99" s="1931"/>
      <c r="PH99" s="1931"/>
      <c r="PI99" s="1931"/>
      <c r="PJ99" s="1931"/>
      <c r="PK99" s="1931"/>
      <c r="PL99" s="1931"/>
      <c r="PM99" s="1931"/>
      <c r="PN99" s="1931"/>
      <c r="PO99" s="1931"/>
      <c r="PP99" s="1931"/>
      <c r="PQ99" s="1931"/>
      <c r="PR99" s="1931"/>
      <c r="PS99" s="1931"/>
      <c r="PT99" s="1931"/>
      <c r="PU99" s="1931"/>
      <c r="PV99" s="1931"/>
      <c r="PW99" s="1931"/>
      <c r="PX99" s="1931"/>
      <c r="PY99" s="1931"/>
      <c r="PZ99" s="1931"/>
      <c r="QA99" s="1931"/>
      <c r="QB99" s="1931"/>
      <c r="QC99" s="1931"/>
      <c r="QD99" s="1931"/>
      <c r="QE99" s="1931"/>
      <c r="QF99" s="1931"/>
      <c r="QG99" s="1931"/>
      <c r="QH99" s="1931"/>
      <c r="QI99" s="1931"/>
      <c r="QJ99" s="1931"/>
      <c r="QK99" s="1931"/>
      <c r="QL99" s="1931"/>
      <c r="QM99" s="1931"/>
      <c r="QN99" s="1931"/>
      <c r="QO99" s="1931"/>
      <c r="QP99" s="1931"/>
      <c r="QQ99" s="1931"/>
      <c r="QR99" s="1931"/>
      <c r="QS99" s="1931"/>
      <c r="QT99" s="1931"/>
      <c r="QU99" s="1931"/>
      <c r="QV99" s="1931"/>
      <c r="QW99" s="1931"/>
      <c r="QX99" s="1931"/>
      <c r="QY99" s="1931"/>
      <c r="QZ99" s="1931"/>
      <c r="RA99" s="1931"/>
      <c r="RB99" s="1931"/>
      <c r="RC99" s="1931"/>
      <c r="RD99" s="1931"/>
      <c r="RE99" s="1931"/>
      <c r="RF99" s="1931"/>
      <c r="RG99" s="1931"/>
      <c r="RH99" s="1931"/>
      <c r="RI99" s="1931"/>
      <c r="RJ99" s="1931"/>
      <c r="RK99" s="1931"/>
      <c r="RL99" s="1931"/>
      <c r="RM99" s="1931"/>
      <c r="RN99" s="1931"/>
      <c r="RO99" s="1931"/>
      <c r="RP99" s="1931"/>
      <c r="RQ99" s="1931"/>
      <c r="RR99" s="1931"/>
      <c r="RS99" s="1931"/>
      <c r="RT99" s="1931"/>
      <c r="RU99" s="1931"/>
      <c r="RV99" s="1931"/>
      <c r="RW99" s="1931"/>
      <c r="RX99" s="1931"/>
      <c r="RY99" s="1931"/>
      <c r="RZ99" s="1931"/>
      <c r="SA99" s="1931"/>
      <c r="SB99" s="1931"/>
      <c r="SC99" s="1931"/>
      <c r="SD99" s="1931"/>
      <c r="SE99" s="1931"/>
      <c r="SF99" s="1931"/>
      <c r="SG99" s="1931"/>
      <c r="SH99" s="1931"/>
      <c r="SI99" s="1931"/>
      <c r="SJ99" s="1931"/>
      <c r="SK99" s="1931"/>
      <c r="SL99" s="1931"/>
      <c r="SM99" s="1931"/>
      <c r="SN99" s="1931"/>
      <c r="SO99" s="1931"/>
      <c r="SP99" s="1931"/>
      <c r="SQ99" s="1931"/>
      <c r="SR99" s="1931"/>
      <c r="SS99" s="1931"/>
      <c r="ST99" s="1931"/>
      <c r="SU99" s="1931"/>
      <c r="SV99" s="1931"/>
      <c r="SW99" s="1931"/>
      <c r="SX99" s="1931"/>
      <c r="SY99" s="1931"/>
      <c r="SZ99" s="1931"/>
      <c r="TA99" s="1931"/>
      <c r="TB99" s="1931"/>
      <c r="TC99" s="1931"/>
      <c r="TD99" s="1931"/>
      <c r="TE99" s="1931"/>
      <c r="TF99" s="1931"/>
      <c r="TG99" s="1931"/>
      <c r="TH99" s="1931"/>
      <c r="TI99" s="1931"/>
      <c r="TJ99" s="1931"/>
      <c r="TK99" s="1931"/>
      <c r="TL99" s="1931"/>
      <c r="TM99" s="1931"/>
      <c r="TN99" s="1931"/>
      <c r="TO99" s="1931"/>
      <c r="TP99" s="1931"/>
      <c r="TQ99" s="1931"/>
      <c r="TR99" s="1931"/>
      <c r="TS99" s="1931"/>
      <c r="TT99" s="1931"/>
      <c r="TU99" s="1931"/>
      <c r="TV99" s="1931"/>
      <c r="TW99" s="1931"/>
      <c r="TX99" s="1931"/>
      <c r="TY99" s="1931"/>
      <c r="TZ99" s="1931"/>
      <c r="UA99" s="1931"/>
      <c r="UB99" s="1931"/>
      <c r="UC99" s="1931"/>
      <c r="UD99" s="1931"/>
      <c r="UE99" s="1931"/>
      <c r="UF99" s="1931"/>
      <c r="UG99" s="1931"/>
      <c r="UH99" s="1931"/>
      <c r="UI99" s="1931"/>
      <c r="UJ99" s="1931"/>
      <c r="UK99" s="1931"/>
      <c r="UL99" s="1931"/>
      <c r="UM99" s="1931"/>
      <c r="UN99" s="1931"/>
      <c r="UO99" s="1931"/>
      <c r="UP99" s="1931"/>
      <c r="UQ99" s="1931"/>
      <c r="UR99" s="1931"/>
      <c r="US99" s="1931"/>
      <c r="UT99" s="1931"/>
      <c r="UU99" s="1931"/>
      <c r="UV99" s="1931"/>
      <c r="UW99" s="1931"/>
      <c r="UX99" s="1931"/>
      <c r="UY99" s="1931"/>
      <c r="UZ99" s="1931"/>
      <c r="VA99" s="1931"/>
      <c r="VB99" s="1931"/>
      <c r="VC99" s="1931"/>
      <c r="VD99" s="1931"/>
      <c r="VE99" s="1931"/>
      <c r="VF99" s="1931"/>
      <c r="VG99" s="1931"/>
      <c r="VH99" s="1931"/>
      <c r="VI99" s="1931"/>
      <c r="VJ99" s="1931"/>
      <c r="VK99" s="1931"/>
      <c r="VL99" s="1931"/>
      <c r="VM99" s="1931"/>
      <c r="VN99" s="1931"/>
      <c r="VO99" s="1931"/>
      <c r="VP99" s="1931"/>
      <c r="VQ99" s="1931"/>
      <c r="VR99" s="1931"/>
      <c r="VS99" s="1931"/>
      <c r="VT99" s="1931"/>
      <c r="VU99" s="1931"/>
      <c r="VV99" s="1931"/>
      <c r="VW99" s="1931"/>
      <c r="VX99" s="1931"/>
      <c r="VY99" s="1931"/>
      <c r="VZ99" s="1931"/>
      <c r="WA99" s="1931"/>
      <c r="WB99" s="1931"/>
      <c r="WC99" s="1931"/>
      <c r="WD99" s="1931"/>
      <c r="WE99" s="1931"/>
      <c r="WF99" s="1931"/>
      <c r="WG99" s="1931"/>
      <c r="WH99" s="1931"/>
      <c r="WI99" s="1931"/>
      <c r="WJ99" s="1931"/>
      <c r="WK99" s="1931"/>
      <c r="WL99" s="1931"/>
      <c r="WM99" s="1931"/>
      <c r="WN99" s="1931"/>
      <c r="WO99" s="1931"/>
      <c r="WP99" s="1931"/>
      <c r="WQ99" s="1931"/>
      <c r="WR99" s="1931"/>
      <c r="WS99" s="1931"/>
      <c r="WT99" s="1931"/>
      <c r="WU99" s="1931"/>
      <c r="WV99" s="1931"/>
      <c r="WW99" s="1931"/>
      <c r="WX99" s="1931"/>
      <c r="WY99" s="1931"/>
      <c r="WZ99" s="1931"/>
      <c r="XA99" s="1931"/>
      <c r="XB99" s="1931"/>
      <c r="XC99" s="1931"/>
      <c r="XD99" s="1931"/>
      <c r="XE99" s="1931"/>
      <c r="XF99" s="1931"/>
      <c r="XG99" s="1931"/>
      <c r="XH99" s="1931"/>
      <c r="XI99" s="1931"/>
      <c r="XJ99" s="1931"/>
      <c r="XK99" s="1931"/>
      <c r="XL99" s="1931"/>
      <c r="XM99" s="1931"/>
      <c r="XN99" s="1931"/>
      <c r="XO99" s="1931"/>
      <c r="XP99" s="1931"/>
      <c r="XQ99" s="1931"/>
      <c r="XR99" s="1931"/>
      <c r="XS99" s="1931"/>
      <c r="XT99" s="1931"/>
      <c r="XU99" s="1931"/>
      <c r="XV99" s="1931"/>
      <c r="XW99" s="1931"/>
      <c r="XX99" s="1931"/>
      <c r="XY99" s="1931"/>
      <c r="XZ99" s="1931"/>
      <c r="YA99" s="1931"/>
      <c r="YB99" s="1931"/>
      <c r="YC99" s="1931"/>
      <c r="YD99" s="1931"/>
      <c r="YE99" s="1931"/>
      <c r="YF99" s="1931"/>
      <c r="YG99" s="1931"/>
      <c r="YH99" s="1931"/>
      <c r="YI99" s="1931"/>
      <c r="YJ99" s="1931"/>
      <c r="YK99" s="1931"/>
      <c r="YL99" s="1931"/>
      <c r="YM99" s="1931"/>
      <c r="YN99" s="1931"/>
    </row>
    <row r="100" spans="1:1204" s="628" customFormat="1" ht="15" customHeight="1" x14ac:dyDescent="0.2">
      <c r="A100" s="2110"/>
      <c r="B100" s="1969"/>
      <c r="C100" s="1910"/>
      <c r="D100" s="3178"/>
      <c r="E100" s="2352"/>
      <c r="F100" s="1911"/>
      <c r="G100" s="1910"/>
      <c r="H100" s="1912"/>
      <c r="I100" s="1911"/>
      <c r="J100" s="1911"/>
      <c r="K100" s="1912"/>
      <c r="L100" s="1911"/>
      <c r="M100" s="1911"/>
      <c r="N100" s="1910"/>
      <c r="O100" s="3282"/>
      <c r="P100" s="2352"/>
      <c r="Q100" s="1910"/>
      <c r="R100" s="1910"/>
      <c r="S100" s="1910"/>
      <c r="T100" s="1910"/>
      <c r="U100" s="1910"/>
      <c r="V100" s="3299"/>
      <c r="W100" s="1910"/>
      <c r="X100" s="1910"/>
      <c r="Y100" s="1910"/>
      <c r="Z100" s="3318"/>
      <c r="AA100" s="2013"/>
      <c r="AB100" s="1913"/>
      <c r="AC100" s="1913"/>
      <c r="AD100" s="1910"/>
      <c r="AE100" s="1910"/>
      <c r="AF100" s="1910"/>
      <c r="AG100" s="1910"/>
      <c r="AH100" s="1910"/>
      <c r="AI100" s="3299"/>
      <c r="AJ100" s="3109"/>
      <c r="AK100" s="2754"/>
      <c r="AL100" s="1910"/>
      <c r="AM100" s="1910"/>
      <c r="AN100" s="1910"/>
      <c r="AO100" s="1910"/>
      <c r="AP100" s="1910"/>
      <c r="AQ100" s="1910"/>
      <c r="AR100" s="1910"/>
      <c r="AS100" s="1910"/>
      <c r="AT100" s="1910"/>
      <c r="AU100" s="1910"/>
      <c r="AV100" s="1969"/>
      <c r="AW100" s="1970"/>
      <c r="AX100" s="1970"/>
      <c r="AY100" s="1910"/>
      <c r="AZ100" s="1910"/>
      <c r="BA100" s="1910"/>
      <c r="BB100" s="1910"/>
      <c r="BC100" s="1910"/>
      <c r="BD100" s="1910"/>
      <c r="BE100" s="1910"/>
      <c r="BF100" s="1910"/>
      <c r="BG100" s="1910"/>
      <c r="BH100" s="2680"/>
      <c r="BI100" s="1931"/>
      <c r="BJ100" s="1931"/>
      <c r="BK100" s="1931"/>
      <c r="BL100" s="1931"/>
      <c r="BM100" s="1931"/>
      <c r="BN100" s="1931"/>
      <c r="BO100" s="1931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676" t="s">
        <v>629</v>
      </c>
      <c r="B101" s="3677"/>
      <c r="C101" s="2810">
        <v>1</v>
      </c>
      <c r="D101" s="3179" t="s">
        <v>561</v>
      </c>
      <c r="E101" s="3176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3" t="s">
        <v>336</v>
      </c>
      <c r="O101" s="2035"/>
      <c r="P101" s="1924" t="s">
        <v>336</v>
      </c>
      <c r="Q101" s="1924"/>
      <c r="R101" s="1809" t="s">
        <v>336</v>
      </c>
      <c r="S101" s="1809"/>
      <c r="T101" s="1809"/>
      <c r="U101" s="1809" t="s">
        <v>336</v>
      </c>
      <c r="V101" s="2471" t="s">
        <v>336</v>
      </c>
      <c r="W101" s="2471" t="s">
        <v>336</v>
      </c>
      <c r="X101" s="2471"/>
      <c r="Y101" s="2471" t="s">
        <v>336</v>
      </c>
      <c r="Z101" s="1925" t="s">
        <v>336</v>
      </c>
      <c r="AA101" s="2141">
        <v>0</v>
      </c>
      <c r="AB101" s="2093">
        <v>0</v>
      </c>
      <c r="AC101" s="2244" t="s">
        <v>336</v>
      </c>
      <c r="AD101" s="3443">
        <v>0</v>
      </c>
      <c r="AE101" s="3444">
        <v>0</v>
      </c>
      <c r="AF101" s="2096">
        <f>AD101+AE101</f>
        <v>0</v>
      </c>
      <c r="AG101" s="2037"/>
      <c r="AH101" s="2093" t="s">
        <v>336</v>
      </c>
      <c r="AI101" s="3446">
        <f>AG101</f>
        <v>0</v>
      </c>
      <c r="AJ101" s="3051">
        <v>0</v>
      </c>
      <c r="AK101" s="3051">
        <v>0</v>
      </c>
      <c r="AL101" s="2755"/>
      <c r="AM101" s="3435">
        <v>0</v>
      </c>
      <c r="AN101" s="2578">
        <v>0</v>
      </c>
      <c r="AO101" s="2578">
        <v>0</v>
      </c>
      <c r="AP101" s="2578"/>
      <c r="AQ101" s="2578">
        <f>AM101+AN101</f>
        <v>0</v>
      </c>
      <c r="AR101" s="2573">
        <v>377107.25</v>
      </c>
      <c r="AS101" s="2665"/>
      <c r="AT101" s="2573">
        <v>0</v>
      </c>
      <c r="AU101" s="2623">
        <f>AS101+AT101</f>
        <v>0</v>
      </c>
      <c r="AV101" s="2244" t="s">
        <v>336</v>
      </c>
      <c r="AW101" s="2244"/>
      <c r="AX101" s="2244" t="s">
        <v>336</v>
      </c>
      <c r="AY101" s="2798">
        <f>AD101+AM101</f>
        <v>0</v>
      </c>
      <c r="AZ101" s="2096">
        <f>AE101+AO101</f>
        <v>0</v>
      </c>
      <c r="BA101" s="2096">
        <f>AY101-AZ101</f>
        <v>0</v>
      </c>
      <c r="BB101" s="2096">
        <f>AY101+BA101</f>
        <v>0</v>
      </c>
      <c r="BC101" s="2096">
        <f>AY101+AZ101</f>
        <v>0</v>
      </c>
      <c r="BD101" s="2037">
        <f>AG101+AS101</f>
        <v>0</v>
      </c>
      <c r="BE101" s="2562">
        <v>0</v>
      </c>
      <c r="BF101" s="2562">
        <f>BD101+BE101</f>
        <v>0</v>
      </c>
      <c r="BG101" s="3090"/>
      <c r="BH101" s="2652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6"/>
      <c r="B102" s="1927"/>
      <c r="C102" s="2353"/>
      <c r="D102" s="3180"/>
      <c r="E102" s="1957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283"/>
      <c r="P102" s="1957"/>
      <c r="Q102" s="1789"/>
      <c r="R102" s="1789"/>
      <c r="S102" s="1789"/>
      <c r="T102" s="1789"/>
      <c r="U102" s="1789"/>
      <c r="V102" s="1957"/>
      <c r="W102" s="1789"/>
      <c r="X102" s="1789"/>
      <c r="Y102" s="1789"/>
      <c r="Z102" s="3313"/>
      <c r="AA102" s="3107"/>
      <c r="AB102" s="1816"/>
      <c r="AC102" s="1816"/>
      <c r="AD102" s="1789"/>
      <c r="AE102" s="1789"/>
      <c r="AF102" s="1789"/>
      <c r="AG102" s="1789"/>
      <c r="AH102" s="1789"/>
      <c r="AI102" s="3345"/>
      <c r="AJ102" s="3108"/>
      <c r="AK102" s="3052"/>
      <c r="AL102" s="1789"/>
      <c r="AM102" s="1789"/>
      <c r="AN102" s="1789"/>
      <c r="AO102" s="1789"/>
      <c r="AP102" s="1789"/>
      <c r="AQ102" s="1789"/>
      <c r="AR102" s="1789"/>
      <c r="AS102" s="1789"/>
      <c r="AT102" s="1789"/>
      <c r="AU102" s="3345"/>
      <c r="AV102" s="2025"/>
      <c r="AW102" s="2782"/>
      <c r="AX102" s="2782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81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678" t="s">
        <v>630</v>
      </c>
      <c r="B103" s="3679"/>
      <c r="C103" s="2354" t="s">
        <v>608</v>
      </c>
      <c r="D103" s="3181" t="s">
        <v>616</v>
      </c>
      <c r="E103" s="2470" t="s">
        <v>336</v>
      </c>
      <c r="F103" s="2413" t="s">
        <v>336</v>
      </c>
      <c r="G103" s="2413" t="s">
        <v>336</v>
      </c>
      <c r="H103" s="2413" t="s">
        <v>336</v>
      </c>
      <c r="I103" s="2413" t="s">
        <v>336</v>
      </c>
      <c r="J103" s="2413" t="s">
        <v>336</v>
      </c>
      <c r="K103" s="2413" t="s">
        <v>336</v>
      </c>
      <c r="L103" s="2413" t="s">
        <v>336</v>
      </c>
      <c r="M103" s="2413" t="s">
        <v>336</v>
      </c>
      <c r="N103" s="2010" t="s">
        <v>336</v>
      </c>
      <c r="O103" s="2034"/>
      <c r="P103" s="2470" t="s">
        <v>336</v>
      </c>
      <c r="Q103" s="2470"/>
      <c r="R103" s="2413" t="s">
        <v>336</v>
      </c>
      <c r="S103" s="2413"/>
      <c r="T103" s="2413"/>
      <c r="U103" s="2413" t="s">
        <v>336</v>
      </c>
      <c r="V103" s="2472" t="s">
        <v>336</v>
      </c>
      <c r="W103" s="2472" t="s">
        <v>336</v>
      </c>
      <c r="X103" s="2472"/>
      <c r="Y103" s="2472" t="s">
        <v>336</v>
      </c>
      <c r="Z103" s="2514" t="s">
        <v>336</v>
      </c>
      <c r="AA103" s="2495">
        <v>0</v>
      </c>
      <c r="AB103" s="2495">
        <v>0</v>
      </c>
      <c r="AC103" s="2496" t="s">
        <v>336</v>
      </c>
      <c r="AD103" s="3447"/>
      <c r="AE103" s="3448">
        <f>2823151.09+1422257.6</f>
        <v>4245408.6899999995</v>
      </c>
      <c r="AF103" s="3449">
        <f>AD103+AE103</f>
        <v>4245408.6899999995</v>
      </c>
      <c r="AG103" s="3450"/>
      <c r="AH103" s="2496" t="s">
        <v>336</v>
      </c>
      <c r="AI103" s="3451" t="s">
        <v>336</v>
      </c>
      <c r="AJ103" s="2658">
        <v>0</v>
      </c>
      <c r="AK103" s="2658">
        <v>0</v>
      </c>
      <c r="AL103" s="2759"/>
      <c r="AM103" s="3407">
        <v>0</v>
      </c>
      <c r="AN103" s="2666">
        <v>0</v>
      </c>
      <c r="AO103" s="2666">
        <v>0</v>
      </c>
      <c r="AP103" s="2666"/>
      <c r="AQ103" s="2666">
        <f>AM103+AN103</f>
        <v>0</v>
      </c>
      <c r="AR103" s="2658">
        <v>0</v>
      </c>
      <c r="AS103" s="3408">
        <f>+AQ103</f>
        <v>0</v>
      </c>
      <c r="AT103" s="2658">
        <v>0</v>
      </c>
      <c r="AU103" s="2659">
        <f>AS103+AT103</f>
        <v>0</v>
      </c>
      <c r="AV103" s="2563" t="s">
        <v>336</v>
      </c>
      <c r="AW103" s="2563"/>
      <c r="AX103" s="2563" t="s">
        <v>336</v>
      </c>
      <c r="AY103" s="2799">
        <f>AD103+AM103</f>
        <v>0</v>
      </c>
      <c r="AZ103" s="2729">
        <f>AE103+AO103</f>
        <v>4245408.6899999995</v>
      </c>
      <c r="BA103" s="2729">
        <f>AY103-AZ103</f>
        <v>-4245408.6899999995</v>
      </c>
      <c r="BB103" s="2729">
        <f t="shared" ref="BB103:BB104" si="253">AY103+BA103</f>
        <v>-4245408.6899999995</v>
      </c>
      <c r="BC103" s="3070">
        <f t="shared" ref="BC103:BC104" si="254">AY103+AZ103</f>
        <v>4245408.6899999995</v>
      </c>
      <c r="BD103" s="3066">
        <f>AG103+AS103</f>
        <v>0</v>
      </c>
      <c r="BE103" s="2725">
        <v>0</v>
      </c>
      <c r="BF103" s="2726">
        <f t="shared" ref="BF103:BF104" si="255">BD103+BE103</f>
        <v>0</v>
      </c>
      <c r="BG103" s="2930"/>
      <c r="BH103" s="2653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680"/>
      <c r="B104" s="3681"/>
      <c r="C104" s="2355" t="s">
        <v>609</v>
      </c>
      <c r="D104" s="2860" t="s">
        <v>682</v>
      </c>
      <c r="E104" s="2025"/>
      <c r="F104" s="2297"/>
      <c r="G104" s="2297"/>
      <c r="H104" s="2297"/>
      <c r="I104" s="2297"/>
      <c r="J104" s="2297"/>
      <c r="K104" s="2297"/>
      <c r="L104" s="2297"/>
      <c r="M104" s="2297"/>
      <c r="N104" s="2297"/>
      <c r="O104" s="3284"/>
      <c r="P104" s="2025"/>
      <c r="Q104" s="2297"/>
      <c r="R104" s="2297"/>
      <c r="S104" s="2297"/>
      <c r="T104" s="2297"/>
      <c r="U104" s="2297"/>
      <c r="V104" s="3289"/>
      <c r="W104" s="2297"/>
      <c r="X104" s="2297"/>
      <c r="Y104" s="2297"/>
      <c r="Z104" s="1891"/>
      <c r="AA104" s="2497">
        <v>0</v>
      </c>
      <c r="AB104" s="2498">
        <v>0</v>
      </c>
      <c r="AC104" s="2499"/>
      <c r="AD104" s="3452">
        <f>5174862.81+877609.44+663224.81</f>
        <v>6715697.0600000005</v>
      </c>
      <c r="AE104" s="3453"/>
      <c r="AF104" s="3454">
        <f>AD104+AE104</f>
        <v>6715697.0600000005</v>
      </c>
      <c r="AG104" s="3455">
        <f>6052472.25+663224.81</f>
        <v>6715697.0600000005</v>
      </c>
      <c r="AH104" s="2498"/>
      <c r="AI104" s="3456">
        <f>+AG104+AH104</f>
        <v>6715697.0600000005</v>
      </c>
      <c r="AJ104" s="2660">
        <v>0</v>
      </c>
      <c r="AK104" s="2660">
        <v>0</v>
      </c>
      <c r="AL104" s="2760"/>
      <c r="AM104" s="3436">
        <v>1248195.3600000001</v>
      </c>
      <c r="AN104" s="2667">
        <v>0</v>
      </c>
      <c r="AO104" s="2667">
        <v>0</v>
      </c>
      <c r="AP104" s="2667"/>
      <c r="AQ104" s="2667">
        <f>AM104+AN104</f>
        <v>1248195.3600000001</v>
      </c>
      <c r="AR104" s="2660">
        <v>1528271.28</v>
      </c>
      <c r="AS104" s="3438">
        <v>1248195.3600000001</v>
      </c>
      <c r="AT104" s="2660">
        <v>0</v>
      </c>
      <c r="AU104" s="2661">
        <f>AS104+AT104</f>
        <v>1248195.3600000001</v>
      </c>
      <c r="AV104" s="2564"/>
      <c r="AW104" s="2564"/>
      <c r="AX104" s="2564"/>
      <c r="AY104" s="2800">
        <f>AD104+AM104</f>
        <v>7963892.4200000009</v>
      </c>
      <c r="AZ104" s="2730">
        <f>AE104+AO104</f>
        <v>0</v>
      </c>
      <c r="BA104" s="2730">
        <f t="shared" ref="BA104" si="256">AY104-AZ104</f>
        <v>7963892.4200000009</v>
      </c>
      <c r="BB104" s="2730">
        <f t="shared" si="253"/>
        <v>15927784.840000002</v>
      </c>
      <c r="BC104" s="3071">
        <f t="shared" si="254"/>
        <v>7963892.4200000009</v>
      </c>
      <c r="BD104" s="3067">
        <f>AG104+AS104</f>
        <v>7963892.4200000009</v>
      </c>
      <c r="BE104" s="2727">
        <f>AH104+AT104</f>
        <v>0</v>
      </c>
      <c r="BF104" s="2728">
        <f t="shared" si="255"/>
        <v>7963892.4200000009</v>
      </c>
      <c r="BG104" s="3091"/>
      <c r="BH104" s="2654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">
      <c r="A105" s="3682"/>
      <c r="B105" s="3683"/>
      <c r="C105" s="2336"/>
      <c r="D105" s="3184" t="s">
        <v>610</v>
      </c>
      <c r="E105" s="2336"/>
      <c r="F105" s="2024"/>
      <c r="G105" s="2024"/>
      <c r="H105" s="2024"/>
      <c r="I105" s="2024"/>
      <c r="J105" s="2024"/>
      <c r="K105" s="2024"/>
      <c r="L105" s="2024"/>
      <c r="M105" s="2024"/>
      <c r="N105" s="2024"/>
      <c r="O105" s="3285"/>
      <c r="P105" s="2336"/>
      <c r="Q105" s="2024"/>
      <c r="R105" s="2024"/>
      <c r="S105" s="2024"/>
      <c r="T105" s="2024"/>
      <c r="U105" s="2024"/>
      <c r="V105" s="3290"/>
      <c r="W105" s="2024"/>
      <c r="X105" s="2024"/>
      <c r="Y105" s="2024"/>
      <c r="Z105" s="3314"/>
      <c r="AA105" s="1976"/>
      <c r="AB105" s="1976"/>
      <c r="AC105" s="1976"/>
      <c r="AD105" s="1933">
        <f>AD103+AD104</f>
        <v>6715697.0600000005</v>
      </c>
      <c r="AE105" s="1933"/>
      <c r="AF105" s="1933">
        <f>AD105+AE105</f>
        <v>6715697.0600000005</v>
      </c>
      <c r="AG105" s="1933">
        <f t="shared" ref="AG105:AI105" si="257">AE105+AF105</f>
        <v>6715697.0600000005</v>
      </c>
      <c r="AH105" s="1933">
        <v>0</v>
      </c>
      <c r="AI105" s="1933">
        <f t="shared" si="257"/>
        <v>6715697.0600000005</v>
      </c>
      <c r="AJ105" s="2248"/>
      <c r="AK105" s="2248"/>
      <c r="AL105" s="1976"/>
      <c r="AM105" s="2846">
        <f>+AM103+AM104</f>
        <v>1248195.3600000001</v>
      </c>
      <c r="AN105" s="1976"/>
      <c r="AO105" s="1976"/>
      <c r="AP105" s="1976"/>
      <c r="AQ105" s="2846">
        <f>AM105+AO105</f>
        <v>1248195.3600000001</v>
      </c>
      <c r="AR105" s="1976"/>
      <c r="AS105" s="1976"/>
      <c r="AT105" s="1976"/>
      <c r="AU105" s="3314"/>
      <c r="AV105" s="1976"/>
      <c r="AW105" s="1976"/>
      <c r="AX105" s="1976"/>
      <c r="AY105" s="2847">
        <f>AD105+AM105</f>
        <v>7963892.4200000009</v>
      </c>
      <c r="AZ105" s="2248">
        <f>SUM(AZ103:AZ104)</f>
        <v>4245408.6899999995</v>
      </c>
      <c r="BA105" s="2248"/>
      <c r="BB105" s="2248"/>
      <c r="BC105" s="2847">
        <f>AY105+AZ105</f>
        <v>12209301.109999999</v>
      </c>
      <c r="BD105" s="2248">
        <f>SUM(BD103:BD104)</f>
        <v>7963892.4200000009</v>
      </c>
      <c r="BE105" s="2248">
        <f>SUM(BE103:BE104)</f>
        <v>0</v>
      </c>
      <c r="BF105" s="2248">
        <f>BD105+BE105</f>
        <v>7963892.4200000009</v>
      </c>
      <c r="BG105" s="2248"/>
      <c r="BH105" s="2807"/>
    </row>
    <row r="106" spans="1:1204" s="628" customFormat="1" ht="15" customHeight="1" x14ac:dyDescent="0.25">
      <c r="A106" s="1955"/>
      <c r="B106" s="1956"/>
      <c r="C106" s="1956"/>
      <c r="D106" s="3180"/>
      <c r="E106" s="1957"/>
      <c r="F106" s="1958"/>
      <c r="G106" s="1959"/>
      <c r="H106" s="1960"/>
      <c r="I106" s="1958"/>
      <c r="J106" s="1958"/>
      <c r="K106" s="1960"/>
      <c r="L106" s="1958"/>
      <c r="M106" s="1958"/>
      <c r="N106" s="1959"/>
      <c r="O106" s="3286"/>
      <c r="P106" s="1957"/>
      <c r="Q106" s="1959"/>
      <c r="R106" s="1959"/>
      <c r="S106" s="1959"/>
      <c r="T106" s="1959"/>
      <c r="U106" s="1959"/>
      <c r="V106" s="3286"/>
      <c r="W106" s="1959"/>
      <c r="X106" s="1959"/>
      <c r="Y106" s="1959"/>
      <c r="Z106" s="2682"/>
      <c r="AA106" s="1958"/>
      <c r="AB106" s="1958"/>
      <c r="AC106" s="1958"/>
      <c r="AD106" s="1959"/>
      <c r="AE106" s="1959"/>
      <c r="AF106" s="1959"/>
      <c r="AG106" s="1959"/>
      <c r="AH106" s="1959"/>
      <c r="AI106" s="3286"/>
      <c r="AJ106" s="1959"/>
      <c r="AK106" s="1959"/>
      <c r="AL106" s="1959"/>
      <c r="AM106" s="1959"/>
      <c r="AN106" s="1959"/>
      <c r="AO106" s="1959"/>
      <c r="AP106" s="1959"/>
      <c r="AQ106" s="1959"/>
      <c r="AR106" s="1959"/>
      <c r="AS106" s="1959"/>
      <c r="AT106" s="1959"/>
      <c r="AU106" s="3286"/>
      <c r="AV106" s="2297"/>
      <c r="AW106" s="2297"/>
      <c r="AX106" s="2297"/>
      <c r="AY106" s="1959"/>
      <c r="AZ106" s="1959"/>
      <c r="BA106" s="1959"/>
      <c r="BB106" s="1959"/>
      <c r="BC106" s="1959"/>
      <c r="BD106" s="1959"/>
      <c r="BE106" s="1959"/>
      <c r="BF106" s="1959"/>
      <c r="BG106" s="1959"/>
      <c r="BH106" s="2682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664" t="s">
        <v>631</v>
      </c>
      <c r="B107" s="3686"/>
      <c r="C107" s="1796">
        <v>1</v>
      </c>
      <c r="D107" s="2356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9" t="s">
        <v>336</v>
      </c>
      <c r="O107" s="2435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435" t="s">
        <v>336</v>
      </c>
      <c r="W107" s="3288" t="s">
        <v>336</v>
      </c>
      <c r="X107" s="2473"/>
      <c r="Y107" s="2473" t="s">
        <v>336</v>
      </c>
      <c r="Z107" s="2515" t="s">
        <v>548</v>
      </c>
      <c r="AA107" s="2246" t="s">
        <v>336</v>
      </c>
      <c r="AB107" s="2245"/>
      <c r="AC107" s="2119" t="s">
        <v>336</v>
      </c>
      <c r="AD107" s="2097"/>
      <c r="AE107" s="2098"/>
      <c r="AF107" s="2234" t="s">
        <v>336</v>
      </c>
      <c r="AG107" s="2239"/>
      <c r="AH107" s="1884" t="s">
        <v>336</v>
      </c>
      <c r="AI107" s="2608">
        <v>0</v>
      </c>
      <c r="AJ107" s="2756">
        <v>0</v>
      </c>
      <c r="AK107" s="2756">
        <v>0</v>
      </c>
      <c r="AL107" s="2761"/>
      <c r="AM107" s="2579">
        <v>0</v>
      </c>
      <c r="AN107" s="2579">
        <v>0</v>
      </c>
      <c r="AO107" s="2668">
        <v>0</v>
      </c>
      <c r="AP107" s="2668"/>
      <c r="AQ107" s="2579">
        <f t="shared" ref="AQ107:AQ110" si="258">AM107+AO107</f>
        <v>0</v>
      </c>
      <c r="AR107" s="2040"/>
      <c r="AS107" s="2834">
        <v>0</v>
      </c>
      <c r="AT107" s="2040">
        <v>0</v>
      </c>
      <c r="AU107" s="2624">
        <f>AS107+AT107</f>
        <v>0</v>
      </c>
      <c r="AV107" s="2783" t="s">
        <v>336</v>
      </c>
      <c r="AW107" s="1884"/>
      <c r="AX107" s="2783" t="s">
        <v>336</v>
      </c>
      <c r="AY107" s="2801" t="s">
        <v>336</v>
      </c>
      <c r="AZ107" s="3068" t="s">
        <v>336</v>
      </c>
      <c r="BA107" s="3068"/>
      <c r="BB107" s="2780"/>
      <c r="BC107" s="3068" t="s">
        <v>336</v>
      </c>
      <c r="BD107" s="2215">
        <f>AG107+AS107</f>
        <v>0</v>
      </c>
      <c r="BE107" s="1884" t="s">
        <v>336</v>
      </c>
      <c r="BF107" s="2593"/>
      <c r="BG107" s="3092"/>
      <c r="BH107" s="2671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6" customFormat="1" ht="15" customHeight="1" x14ac:dyDescent="0.25">
      <c r="A108" s="3666"/>
      <c r="B108" s="3687"/>
      <c r="C108" s="1792">
        <v>2</v>
      </c>
      <c r="D108" s="2337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28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2474" t="s">
        <v>336</v>
      </c>
      <c r="W108" s="2474" t="s">
        <v>336</v>
      </c>
      <c r="X108" s="2474"/>
      <c r="Y108" s="2474" t="s">
        <v>336</v>
      </c>
      <c r="Z108" s="2516" t="s">
        <v>548</v>
      </c>
      <c r="AA108" s="2246" t="s">
        <v>336</v>
      </c>
      <c r="AB108" s="2246"/>
      <c r="AC108" s="2120" t="s">
        <v>336</v>
      </c>
      <c r="AD108" s="2099"/>
      <c r="AE108" s="2100"/>
      <c r="AF108" s="2235" t="s">
        <v>336</v>
      </c>
      <c r="AG108" s="2233"/>
      <c r="AH108" s="2223" t="s">
        <v>336</v>
      </c>
      <c r="AI108" s="2609">
        <v>0</v>
      </c>
      <c r="AJ108" s="2757">
        <v>0</v>
      </c>
      <c r="AK108" s="2757">
        <v>0</v>
      </c>
      <c r="AL108" s="2762"/>
      <c r="AM108" s="2580">
        <v>0</v>
      </c>
      <c r="AN108" s="2580">
        <v>0</v>
      </c>
      <c r="AO108" s="2669">
        <v>0</v>
      </c>
      <c r="AP108" s="2669"/>
      <c r="AQ108" s="2580">
        <f t="shared" si="258"/>
        <v>0</v>
      </c>
      <c r="AR108" s="2574"/>
      <c r="AS108" s="2835">
        <v>0</v>
      </c>
      <c r="AT108" s="2574">
        <v>0</v>
      </c>
      <c r="AU108" s="2625">
        <f>AS108+AT108</f>
        <v>0</v>
      </c>
      <c r="AV108" s="2784" t="s">
        <v>336</v>
      </c>
      <c r="AW108" s="2223"/>
      <c r="AX108" s="2784" t="s">
        <v>336</v>
      </c>
      <c r="AY108" s="2802" t="s">
        <v>336</v>
      </c>
      <c r="AZ108" s="3069" t="s">
        <v>336</v>
      </c>
      <c r="BA108" s="3069"/>
      <c r="BB108" s="2781"/>
      <c r="BC108" s="3069" t="s">
        <v>336</v>
      </c>
      <c r="BD108" s="1880">
        <f>AG108+AS108</f>
        <v>0</v>
      </c>
      <c r="BE108" s="2223" t="s">
        <v>336</v>
      </c>
      <c r="BF108" s="2594"/>
      <c r="BG108" s="3093"/>
      <c r="BH108" s="2672"/>
      <c r="BI108" s="2309"/>
      <c r="BJ108" s="2309"/>
      <c r="BK108" s="2309"/>
      <c r="BL108" s="2309"/>
      <c r="BM108" s="2309"/>
      <c r="BN108" s="2309"/>
      <c r="BO108" s="2309"/>
    </row>
    <row r="109" spans="1:1204" s="1966" customFormat="1" ht="15" customHeight="1" x14ac:dyDescent="0.25">
      <c r="A109" s="3666"/>
      <c r="B109" s="3687"/>
      <c r="C109" s="1948">
        <v>3</v>
      </c>
      <c r="D109" s="2357" t="s">
        <v>691</v>
      </c>
      <c r="E109" s="1949" t="s">
        <v>336</v>
      </c>
      <c r="F109" s="1950" t="s">
        <v>336</v>
      </c>
      <c r="G109" s="1950" t="s">
        <v>336</v>
      </c>
      <c r="H109" s="1950" t="s">
        <v>336</v>
      </c>
      <c r="I109" s="1950" t="s">
        <v>336</v>
      </c>
      <c r="J109" s="1950" t="s">
        <v>336</v>
      </c>
      <c r="K109" s="1950" t="s">
        <v>336</v>
      </c>
      <c r="L109" s="1950" t="s">
        <v>336</v>
      </c>
      <c r="M109" s="1950" t="s">
        <v>336</v>
      </c>
      <c r="N109" s="1950" t="s">
        <v>336</v>
      </c>
      <c r="O109" s="2228" t="s">
        <v>336</v>
      </c>
      <c r="P109" s="1949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50" t="s">
        <v>336</v>
      </c>
      <c r="V109" s="2475" t="s">
        <v>336</v>
      </c>
      <c r="W109" s="2475" t="s">
        <v>336</v>
      </c>
      <c r="X109" s="2475"/>
      <c r="Y109" s="2475" t="s">
        <v>336</v>
      </c>
      <c r="Z109" s="1951" t="s">
        <v>336</v>
      </c>
      <c r="AA109" s="2770" t="s">
        <v>336</v>
      </c>
      <c r="AB109" s="2246"/>
      <c r="AC109" s="2771" t="s">
        <v>336</v>
      </c>
      <c r="AD109" s="2101"/>
      <c r="AE109" s="1952"/>
      <c r="AF109" s="2133">
        <f>AD109+AE109</f>
        <v>0</v>
      </c>
      <c r="AG109" s="1953"/>
      <c r="AH109" s="1876">
        <v>0</v>
      </c>
      <c r="AI109" s="2609">
        <f>AG109+AH109</f>
        <v>0</v>
      </c>
      <c r="AJ109" s="2757">
        <v>0</v>
      </c>
      <c r="AK109" s="2757">
        <v>0</v>
      </c>
      <c r="AL109" s="2762"/>
      <c r="AM109" s="2580">
        <v>0</v>
      </c>
      <c r="AN109" s="2580">
        <v>0</v>
      </c>
      <c r="AO109" s="2669">
        <v>0</v>
      </c>
      <c r="AP109" s="2669"/>
      <c r="AQ109" s="2580">
        <f t="shared" si="258"/>
        <v>0</v>
      </c>
      <c r="AR109" s="2574">
        <v>466493.79</v>
      </c>
      <c r="AS109" s="2835">
        <v>0</v>
      </c>
      <c r="AT109" s="2574">
        <v>0</v>
      </c>
      <c r="AU109" s="2625">
        <f>AS109+AT109</f>
        <v>0</v>
      </c>
      <c r="AV109" s="2784" t="s">
        <v>336</v>
      </c>
      <c r="AW109" s="2223"/>
      <c r="AX109" s="2784" t="s">
        <v>336</v>
      </c>
      <c r="AY109" s="1878">
        <f>AD109+AM109</f>
        <v>0</v>
      </c>
      <c r="AZ109" s="1879">
        <f>AE109+AO109</f>
        <v>0</v>
      </c>
      <c r="BA109" s="1879"/>
      <c r="BB109" s="2693">
        <f t="shared" ref="BB109:BB110" si="259">AY109+BA109</f>
        <v>0</v>
      </c>
      <c r="BC109" s="1879">
        <f t="shared" ref="BC109:BC110" si="260">AY109+AZ109</f>
        <v>0</v>
      </c>
      <c r="BD109" s="1880">
        <f>AG109+AS109</f>
        <v>0</v>
      </c>
      <c r="BE109" s="1876">
        <f>AH109+AT109</f>
        <v>0</v>
      </c>
      <c r="BF109" s="2594">
        <f t="shared" ref="BF109" si="261">BD109+BE109</f>
        <v>0</v>
      </c>
      <c r="BG109" s="3093"/>
      <c r="BH109" s="2672"/>
    </row>
    <row r="110" spans="1:1204" s="1966" customFormat="1" ht="15" customHeight="1" x14ac:dyDescent="0.25">
      <c r="A110" s="3668"/>
      <c r="B110" s="3688"/>
      <c r="C110" s="1794">
        <v>4</v>
      </c>
      <c r="D110" s="2358" t="s">
        <v>646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26" t="s">
        <v>336</v>
      </c>
      <c r="L110" s="2126" t="s">
        <v>336</v>
      </c>
      <c r="M110" s="2126" t="s">
        <v>336</v>
      </c>
      <c r="N110" s="1803"/>
      <c r="O110" s="2140" t="s">
        <v>336</v>
      </c>
      <c r="P110" s="1971" t="s">
        <v>336</v>
      </c>
      <c r="Q110" s="1972" t="s">
        <v>336</v>
      </c>
      <c r="R110" s="1972" t="s">
        <v>336</v>
      </c>
      <c r="S110" s="1972" t="s">
        <v>336</v>
      </c>
      <c r="T110" s="1972" t="s">
        <v>336</v>
      </c>
      <c r="U110" s="1810" t="s">
        <v>336</v>
      </c>
      <c r="V110" s="2476" t="s">
        <v>336</v>
      </c>
      <c r="W110" s="2476" t="s">
        <v>336</v>
      </c>
      <c r="X110" s="2476"/>
      <c r="Y110" s="2476" t="s">
        <v>336</v>
      </c>
      <c r="Z110" s="1891" t="s">
        <v>336</v>
      </c>
      <c r="AA110" s="2772" t="s">
        <v>336</v>
      </c>
      <c r="AB110" s="2773"/>
      <c r="AC110" s="2774" t="s">
        <v>336</v>
      </c>
      <c r="AD110" s="1830"/>
      <c r="AE110" s="1906"/>
      <c r="AF110" s="2020">
        <f>AD110+AE110</f>
        <v>0</v>
      </c>
      <c r="AG110" s="1832"/>
      <c r="AH110" s="1834">
        <v>0</v>
      </c>
      <c r="AI110" s="2610">
        <v>0</v>
      </c>
      <c r="AJ110" s="2758">
        <v>0</v>
      </c>
      <c r="AK110" s="2758">
        <v>0</v>
      </c>
      <c r="AL110" s="2763"/>
      <c r="AM110" s="2581">
        <v>0</v>
      </c>
      <c r="AN110" s="2581">
        <v>0</v>
      </c>
      <c r="AO110" s="2670">
        <v>0</v>
      </c>
      <c r="AP110" s="2670"/>
      <c r="AQ110" s="2581">
        <f t="shared" si="258"/>
        <v>0</v>
      </c>
      <c r="AR110" s="2041"/>
      <c r="AS110" s="2836">
        <v>0</v>
      </c>
      <c r="AT110" s="2041">
        <v>0</v>
      </c>
      <c r="AU110" s="2626">
        <f>AS110+AT110</f>
        <v>0</v>
      </c>
      <c r="AV110" s="2785" t="s">
        <v>336</v>
      </c>
      <c r="AW110" s="1936"/>
      <c r="AX110" s="2785" t="s">
        <v>336</v>
      </c>
      <c r="AY110" s="2094">
        <f>AD110+AM110</f>
        <v>0</v>
      </c>
      <c r="AZ110" s="2095">
        <f>AE110+AO110</f>
        <v>0</v>
      </c>
      <c r="BA110" s="2694"/>
      <c r="BB110" s="2694">
        <f t="shared" si="259"/>
        <v>0</v>
      </c>
      <c r="BC110" s="2095">
        <f t="shared" si="260"/>
        <v>0</v>
      </c>
      <c r="BD110" s="1946">
        <f>AG110+AS110</f>
        <v>0</v>
      </c>
      <c r="BE110" s="1834">
        <f>AH110+AT110</f>
        <v>0</v>
      </c>
      <c r="BF110" s="2595"/>
      <c r="BG110" s="3094"/>
      <c r="BH110" s="2673"/>
    </row>
    <row r="111" spans="1:1204" s="628" customFormat="1" ht="15" customHeight="1" x14ac:dyDescent="0.2">
      <c r="A111" s="2138"/>
      <c r="B111" s="2054"/>
      <c r="C111" s="2359"/>
      <c r="D111" s="3187" t="s">
        <v>611</v>
      </c>
      <c r="E111" s="1962"/>
      <c r="F111" s="1963"/>
      <c r="G111" s="1964"/>
      <c r="H111" s="1965"/>
      <c r="I111" s="1896"/>
      <c r="J111" s="1896"/>
      <c r="K111" s="2229"/>
      <c r="L111" s="1963"/>
      <c r="M111" s="1963"/>
      <c r="N111" s="1896"/>
      <c r="O111" s="2620"/>
      <c r="P111" s="1896"/>
      <c r="Q111" s="1896"/>
      <c r="R111" s="1896"/>
      <c r="S111" s="1896"/>
      <c r="T111" s="1896"/>
      <c r="U111" s="1964"/>
      <c r="V111" s="1964"/>
      <c r="W111" s="1964"/>
      <c r="X111" s="1964"/>
      <c r="Y111" s="1964"/>
      <c r="Z111" s="3309"/>
      <c r="AA111" s="1896">
        <v>0</v>
      </c>
      <c r="AB111" s="1896"/>
      <c r="AC111" s="1896">
        <v>0</v>
      </c>
      <c r="AD111" s="1896">
        <f>SUM(AD107:AD110)</f>
        <v>0</v>
      </c>
      <c r="AE111" s="1896">
        <v>0</v>
      </c>
      <c r="AF111" s="1896">
        <f>AD111+AE111</f>
        <v>0</v>
      </c>
      <c r="AG111" s="1896">
        <f>AG109+AG110</f>
        <v>0</v>
      </c>
      <c r="AH111" s="1896">
        <f>AH109+AH110</f>
        <v>0</v>
      </c>
      <c r="AI111" s="2620"/>
      <c r="AJ111" s="1896">
        <f>SUM(AJ107:AJ110)</f>
        <v>0</v>
      </c>
      <c r="AK111" s="1896">
        <f>SUM(AK107:AK110)</f>
        <v>0</v>
      </c>
      <c r="AL111" s="1896"/>
      <c r="AM111" s="1896">
        <f>SUM(AM107:AM110)</f>
        <v>0</v>
      </c>
      <c r="AN111" s="1896"/>
      <c r="AO111" s="1896">
        <f>SUM(AO107:AO110)</f>
        <v>0</v>
      </c>
      <c r="AP111" s="1896"/>
      <c r="AQ111" s="1896">
        <f>AM111+AO111</f>
        <v>0</v>
      </c>
      <c r="AR111" s="1896"/>
      <c r="AS111" s="1896">
        <f>SUM(AS107:AS110)</f>
        <v>0</v>
      </c>
      <c r="AT111" s="1896">
        <f>SUM(AT107:AT110)</f>
        <v>0</v>
      </c>
      <c r="AU111" s="2620">
        <f>AS111+AT111</f>
        <v>0</v>
      </c>
      <c r="AV111" s="1896"/>
      <c r="AW111" s="1896"/>
      <c r="AX111" s="1896"/>
      <c r="AY111" s="1896">
        <f>SUM(AY107:AY110)</f>
        <v>0</v>
      </c>
      <c r="AZ111" s="1896">
        <f>SUM(AZ107:AZ110)</f>
        <v>0</v>
      </c>
      <c r="BA111" s="1896"/>
      <c r="BB111" s="1896"/>
      <c r="BC111" s="1967">
        <f>AY111+AZ111</f>
        <v>0</v>
      </c>
      <c r="BD111" s="1967">
        <f>BD109+BD110</f>
        <v>0</v>
      </c>
      <c r="BE111" s="1896">
        <f>SUM(BE107:BE110)</f>
        <v>0</v>
      </c>
      <c r="BF111" s="1896"/>
      <c r="BG111" s="1896"/>
      <c r="BH111" s="2600"/>
      <c r="BI111" s="1966"/>
      <c r="BJ111" s="1966"/>
      <c r="BK111" s="1966"/>
      <c r="BL111" s="1966"/>
      <c r="BM111" s="1966"/>
      <c r="BN111" s="1966"/>
      <c r="BO111" s="1966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">
      <c r="A112" s="3664"/>
      <c r="B112" s="3665"/>
      <c r="C112" s="2831"/>
      <c r="D112" s="3188"/>
      <c r="E112" s="2148"/>
      <c r="F112" s="2414"/>
      <c r="G112" s="2415"/>
      <c r="H112" s="2813"/>
      <c r="I112" s="2814"/>
      <c r="J112" s="2814"/>
      <c r="K112" s="2811"/>
      <c r="L112" s="2414"/>
      <c r="M112" s="2414"/>
      <c r="N112" s="2814"/>
      <c r="O112" s="2943"/>
      <c r="P112" s="2814"/>
      <c r="Q112" s="2814"/>
      <c r="R112" s="2814"/>
      <c r="S112" s="2814"/>
      <c r="T112" s="2814"/>
      <c r="U112" s="2415"/>
      <c r="V112" s="2415"/>
      <c r="W112" s="2415"/>
      <c r="X112" s="2415"/>
      <c r="Y112" s="2415"/>
      <c r="Z112" s="3310"/>
      <c r="AA112" s="2814"/>
      <c r="AB112" s="2814"/>
      <c r="AC112" s="2814"/>
      <c r="AD112" s="2814"/>
      <c r="AE112" s="2814"/>
      <c r="AF112" s="2814"/>
      <c r="AG112" s="2814"/>
      <c r="AH112" s="2049"/>
      <c r="AI112" s="2812"/>
      <c r="AJ112" s="2049"/>
      <c r="AK112" s="2049"/>
      <c r="AL112" s="2049"/>
      <c r="AM112" s="2049"/>
      <c r="AN112" s="2049"/>
      <c r="AO112" s="2049"/>
      <c r="AP112" s="2049"/>
      <c r="AQ112" s="2049"/>
      <c r="AR112" s="2049"/>
      <c r="AS112" s="2049"/>
      <c r="AT112" s="2049"/>
      <c r="AU112" s="2600"/>
      <c r="AV112" s="2049"/>
      <c r="AW112" s="2049"/>
      <c r="AX112" s="2049"/>
      <c r="AY112" s="2049"/>
      <c r="AZ112" s="2049"/>
      <c r="BA112" s="2049"/>
      <c r="BB112" s="2049"/>
      <c r="BC112" s="2049"/>
      <c r="BD112" s="2049"/>
      <c r="BE112" s="2049"/>
      <c r="BF112" s="2049"/>
      <c r="BG112" s="2049"/>
      <c r="BH112" s="2812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">
      <c r="A113" s="3684" t="s">
        <v>632</v>
      </c>
      <c r="B113" s="3685"/>
      <c r="C113" s="2832"/>
      <c r="D113" s="3189" t="s">
        <v>619</v>
      </c>
      <c r="E113" s="3185"/>
      <c r="F113" s="2818"/>
      <c r="G113" s="2819"/>
      <c r="H113" s="2820"/>
      <c r="I113" s="2821"/>
      <c r="J113" s="2821"/>
      <c r="K113" s="2822"/>
      <c r="L113" s="2818"/>
      <c r="M113" s="3103"/>
      <c r="N113" s="2106"/>
      <c r="O113" s="2620"/>
      <c r="P113" s="1967"/>
      <c r="Q113" s="1967"/>
      <c r="R113" s="1967"/>
      <c r="S113" s="1967"/>
      <c r="T113" s="1967"/>
      <c r="U113" s="2817"/>
      <c r="V113" s="2817"/>
      <c r="W113" s="2823"/>
      <c r="X113" s="2817"/>
      <c r="Y113" s="2817"/>
      <c r="Z113" s="3309"/>
      <c r="AA113" s="3110"/>
      <c r="AB113" s="2824"/>
      <c r="AC113" s="2824"/>
      <c r="AD113" s="2824"/>
      <c r="AE113" s="2824"/>
      <c r="AF113" s="2824"/>
      <c r="AG113" s="2824"/>
      <c r="AH113" s="2824"/>
      <c r="AI113" s="3346"/>
      <c r="AJ113" s="1967"/>
      <c r="AK113" s="2825"/>
      <c r="AL113" s="1967"/>
      <c r="AM113" s="3098">
        <v>0</v>
      </c>
      <c r="AN113" s="3099"/>
      <c r="AO113" s="2828">
        <v>0</v>
      </c>
      <c r="AP113" s="3101"/>
      <c r="AQ113" s="3100">
        <f>AM113+AO113</f>
        <v>0</v>
      </c>
      <c r="AR113" s="3410"/>
      <c r="AS113" s="2837">
        <v>0</v>
      </c>
      <c r="AT113" s="3059">
        <v>0</v>
      </c>
      <c r="AU113" s="3347">
        <f>AS113+AT113</f>
        <v>0</v>
      </c>
      <c r="AV113" s="2827"/>
      <c r="AW113" s="2825"/>
      <c r="AX113" s="2825"/>
      <c r="AY113" s="2825"/>
      <c r="AZ113" s="2825"/>
      <c r="BA113" s="2825"/>
      <c r="BB113" s="2825"/>
      <c r="BC113" s="2825"/>
      <c r="BD113" s="2825"/>
      <c r="BE113" s="2825"/>
      <c r="BF113" s="2825"/>
      <c r="BG113" s="2928"/>
      <c r="BH113" s="2826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60"/>
      <c r="B114" s="2361"/>
      <c r="C114" s="1795"/>
      <c r="D114" s="3162"/>
      <c r="E114" s="3186"/>
      <c r="F114" s="2815"/>
      <c r="G114" s="2815"/>
      <c r="H114" s="2816"/>
      <c r="I114" s="2417"/>
      <c r="J114" s="2417"/>
      <c r="K114" s="2416"/>
      <c r="L114" s="2417"/>
      <c r="M114" s="3104"/>
      <c r="N114" s="2418"/>
      <c r="O114" s="3287"/>
      <c r="P114" s="2418"/>
      <c r="Q114" s="2418"/>
      <c r="R114" s="2418"/>
      <c r="S114" s="2418"/>
      <c r="T114" s="2418"/>
      <c r="U114" s="2418"/>
      <c r="V114" s="2418"/>
      <c r="W114" s="2418"/>
      <c r="X114" s="2418"/>
      <c r="Y114" s="2418"/>
      <c r="Z114" s="3311"/>
      <c r="AA114" s="3104"/>
      <c r="AB114" s="2417"/>
      <c r="AC114" s="2417"/>
      <c r="AD114" s="2418"/>
      <c r="AE114" s="2418"/>
      <c r="AF114" s="2418"/>
      <c r="AG114" s="2418"/>
      <c r="AH114" s="2418"/>
      <c r="AI114" s="3287"/>
      <c r="AJ114" s="2418"/>
      <c r="AK114" s="2418"/>
      <c r="AL114" s="2418"/>
      <c r="AM114" s="2418"/>
      <c r="AN114" s="2418"/>
      <c r="AO114" s="2418"/>
      <c r="AP114" s="2418"/>
      <c r="AQ114" s="2418"/>
      <c r="AR114" s="2418"/>
      <c r="AS114" s="2418"/>
      <c r="AT114" s="2418"/>
      <c r="AU114" s="3287"/>
      <c r="AV114" s="3111"/>
      <c r="AW114" s="2418"/>
      <c r="AX114" s="2418"/>
      <c r="AY114" s="2418"/>
      <c r="AZ114" s="2418"/>
      <c r="BA114" s="2418"/>
      <c r="BB114" s="2418"/>
      <c r="BC114" s="2418"/>
      <c r="BD114" s="2418"/>
      <c r="BE114" s="2418"/>
      <c r="BF114" s="2418"/>
      <c r="BG114" s="2418"/>
      <c r="BH114" s="2683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658" t="s">
        <v>633</v>
      </c>
      <c r="B115" s="3659"/>
      <c r="C115" s="2149">
        <v>1</v>
      </c>
      <c r="D115" s="2705"/>
      <c r="E115" s="1886" t="s">
        <v>336</v>
      </c>
      <c r="F115" s="1950" t="s">
        <v>336</v>
      </c>
      <c r="G115" s="1807" t="s">
        <v>336</v>
      </c>
      <c r="H115" s="1950" t="s">
        <v>336</v>
      </c>
      <c r="I115" s="1950" t="s">
        <v>336</v>
      </c>
      <c r="J115" s="1950" t="s">
        <v>336</v>
      </c>
      <c r="K115" s="1950" t="s">
        <v>336</v>
      </c>
      <c r="L115" s="1950" t="s">
        <v>336</v>
      </c>
      <c r="M115" s="1950" t="s">
        <v>336</v>
      </c>
      <c r="N115" s="2127" t="s">
        <v>336</v>
      </c>
      <c r="O115" s="2437" t="s">
        <v>336</v>
      </c>
      <c r="P115" s="1949" t="s">
        <v>336</v>
      </c>
      <c r="Q115" s="1950" t="s">
        <v>336</v>
      </c>
      <c r="R115" s="1950" t="s">
        <v>336</v>
      </c>
      <c r="S115" s="1950" t="s">
        <v>336</v>
      </c>
      <c r="T115" s="1950" t="s">
        <v>336</v>
      </c>
      <c r="U115" s="1950" t="s">
        <v>336</v>
      </c>
      <c r="V115" s="2477" t="s">
        <v>336</v>
      </c>
      <c r="W115" s="2477" t="s">
        <v>336</v>
      </c>
      <c r="X115" s="2477"/>
      <c r="Y115" s="2477" t="s">
        <v>336</v>
      </c>
      <c r="Z115" s="2517"/>
      <c r="AA115" s="3028">
        <v>0</v>
      </c>
      <c r="AB115" s="1875">
        <v>0</v>
      </c>
      <c r="AC115" s="1875">
        <f t="shared" ref="AC115:AC118" si="262">AA115-AB115</f>
        <v>0</v>
      </c>
      <c r="AD115" s="2101">
        <v>0</v>
      </c>
      <c r="AE115" s="1952">
        <v>0</v>
      </c>
      <c r="AF115" s="2236">
        <f>AD115+AE115</f>
        <v>0</v>
      </c>
      <c r="AG115" s="2565">
        <v>0</v>
      </c>
      <c r="AH115" s="1954">
        <v>0</v>
      </c>
      <c r="AI115" s="2611">
        <v>0</v>
      </c>
      <c r="AJ115" s="2575">
        <v>0</v>
      </c>
      <c r="AK115" s="2575">
        <v>0</v>
      </c>
      <c r="AL115" s="2767">
        <f>AJ115-AK115</f>
        <v>0</v>
      </c>
      <c r="AM115" s="2764">
        <v>0</v>
      </c>
      <c r="AN115" s="2582">
        <v>0</v>
      </c>
      <c r="AO115" s="2582">
        <v>0</v>
      </c>
      <c r="AP115" s="2582"/>
      <c r="AQ115" s="2582">
        <f>AM115+AN115</f>
        <v>0</v>
      </c>
      <c r="AR115" s="2575"/>
      <c r="AS115" s="2662">
        <v>0</v>
      </c>
      <c r="AT115" s="2575">
        <v>0</v>
      </c>
      <c r="AU115" s="2627">
        <f>AS115+AT115</f>
        <v>0</v>
      </c>
      <c r="AV115" s="2566">
        <f>AY115</f>
        <v>0</v>
      </c>
      <c r="AW115" s="2566">
        <f>AV115</f>
        <v>0</v>
      </c>
      <c r="AX115" s="2792">
        <f t="shared" ref="AX115:AX118" si="263">AV115-AW115</f>
        <v>0</v>
      </c>
      <c r="AY115" s="2803">
        <f>AD115+AM115</f>
        <v>0</v>
      </c>
      <c r="AZ115" s="2695">
        <f>AE115+AO115</f>
        <v>0</v>
      </c>
      <c r="BA115" s="2695">
        <f t="shared" ref="BA115:BA118" si="264">AY115-AZ115</f>
        <v>0</v>
      </c>
      <c r="BB115" s="2695">
        <f t="shared" ref="BB115:BB118" si="265">AY115+BA115</f>
        <v>0</v>
      </c>
      <c r="BC115" s="3072">
        <f t="shared" ref="BC115:BC119" si="266">AY115+AZ115</f>
        <v>0</v>
      </c>
      <c r="BD115" s="2590">
        <f t="shared" ref="BD115:BE118" si="267">AG115+AS115</f>
        <v>0</v>
      </c>
      <c r="BE115" s="2566">
        <f t="shared" si="267"/>
        <v>0</v>
      </c>
      <c r="BF115" s="2902">
        <f>BD115+BE115</f>
        <v>0</v>
      </c>
      <c r="BG115" s="3095"/>
      <c r="BH115" s="2674"/>
      <c r="BK115" s="2310"/>
      <c r="BL115" s="2311"/>
      <c r="BM115" s="2311"/>
      <c r="BN115" s="2311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660"/>
      <c r="B116" s="3661"/>
      <c r="C116" s="1798">
        <v>2</v>
      </c>
      <c r="D116" s="2778"/>
      <c r="E116" s="1886" t="s">
        <v>336</v>
      </c>
      <c r="F116" s="1950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419" t="s">
        <v>336</v>
      </c>
      <c r="O116" s="2438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78" t="s">
        <v>336</v>
      </c>
      <c r="W116" s="2478" t="s">
        <v>336</v>
      </c>
      <c r="X116" s="2478"/>
      <c r="Y116" s="2478" t="s">
        <v>336</v>
      </c>
      <c r="Z116" s="2517"/>
      <c r="AA116" s="3029">
        <v>0</v>
      </c>
      <c r="AB116" s="1875">
        <v>0</v>
      </c>
      <c r="AC116" s="2014">
        <f t="shared" si="262"/>
        <v>0</v>
      </c>
      <c r="AD116" s="1827">
        <v>0</v>
      </c>
      <c r="AE116" s="1828">
        <v>0</v>
      </c>
      <c r="AF116" s="2237">
        <f>AD116+AE116</f>
        <v>0</v>
      </c>
      <c r="AG116" s="1844">
        <v>0</v>
      </c>
      <c r="AH116" s="1829">
        <v>0</v>
      </c>
      <c r="AI116" s="2612">
        <v>0</v>
      </c>
      <c r="AJ116" s="2576">
        <v>0</v>
      </c>
      <c r="AK116" s="2576">
        <v>0</v>
      </c>
      <c r="AL116" s="2768">
        <f t="shared" ref="AL116:AL119" si="268">AJ116-AK116</f>
        <v>0</v>
      </c>
      <c r="AM116" s="2765">
        <v>0</v>
      </c>
      <c r="AN116" s="2583">
        <v>0</v>
      </c>
      <c r="AO116" s="2583">
        <v>0</v>
      </c>
      <c r="AP116" s="2583"/>
      <c r="AQ116" s="2582">
        <f t="shared" ref="AQ116:AQ118" si="269">AM116+AN116</f>
        <v>0</v>
      </c>
      <c r="AR116" s="2576"/>
      <c r="AS116" s="2663">
        <v>0</v>
      </c>
      <c r="AT116" s="2576">
        <v>0</v>
      </c>
      <c r="AU116" s="2628">
        <f>AS116+AT116</f>
        <v>0</v>
      </c>
      <c r="AV116" s="2566">
        <f t="shared" ref="AV116:AV118" si="270">AY116</f>
        <v>0</v>
      </c>
      <c r="AW116" s="2566">
        <f t="shared" ref="AW116:AW118" si="271">AV116</f>
        <v>0</v>
      </c>
      <c r="AX116" s="2567">
        <f t="shared" si="263"/>
        <v>0</v>
      </c>
      <c r="AY116" s="2804">
        <f>AD116+AM116</f>
        <v>0</v>
      </c>
      <c r="AZ116" s="2696">
        <f>AE116+AO116</f>
        <v>0</v>
      </c>
      <c r="BA116" s="2696">
        <f t="shared" si="264"/>
        <v>0</v>
      </c>
      <c r="BB116" s="2696">
        <f t="shared" si="265"/>
        <v>0</v>
      </c>
      <c r="BC116" s="1828">
        <f t="shared" si="266"/>
        <v>0</v>
      </c>
      <c r="BD116" s="2591">
        <f t="shared" si="267"/>
        <v>0</v>
      </c>
      <c r="BE116" s="2567">
        <f t="shared" si="267"/>
        <v>0</v>
      </c>
      <c r="BF116" s="2904">
        <f t="shared" ref="BF116:BF118" si="272">BD116+BE116</f>
        <v>0</v>
      </c>
      <c r="BG116" s="3096"/>
      <c r="BH116" s="2675"/>
      <c r="BI116" s="628"/>
      <c r="BJ116" s="628"/>
      <c r="BK116" s="2311"/>
      <c r="BL116" s="2311"/>
      <c r="BM116" s="2311"/>
      <c r="BN116" s="2311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660"/>
      <c r="B117" s="3661"/>
      <c r="C117" s="1798">
        <v>3</v>
      </c>
      <c r="D117" s="2778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38" t="s">
        <v>336</v>
      </c>
      <c r="P117" s="1886" t="s">
        <v>336</v>
      </c>
      <c r="Q117" s="2127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78" t="s">
        <v>336</v>
      </c>
      <c r="W117" s="2478" t="s">
        <v>336</v>
      </c>
      <c r="X117" s="2478"/>
      <c r="Y117" s="2478" t="s">
        <v>336</v>
      </c>
      <c r="Z117" s="2518"/>
      <c r="AA117" s="3031">
        <v>0</v>
      </c>
      <c r="AB117" s="1875">
        <v>0</v>
      </c>
      <c r="AC117" s="2014">
        <f t="shared" si="262"/>
        <v>0</v>
      </c>
      <c r="AD117" s="1827">
        <v>0</v>
      </c>
      <c r="AE117" s="1828">
        <v>0</v>
      </c>
      <c r="AF117" s="2237">
        <f>AD117+AE117</f>
        <v>0</v>
      </c>
      <c r="AG117" s="1844">
        <v>0</v>
      </c>
      <c r="AH117" s="1829">
        <v>0</v>
      </c>
      <c r="AI117" s="2612">
        <v>0</v>
      </c>
      <c r="AJ117" s="2576">
        <v>0</v>
      </c>
      <c r="AK117" s="2576">
        <v>0</v>
      </c>
      <c r="AL117" s="2768">
        <f t="shared" si="268"/>
        <v>0</v>
      </c>
      <c r="AM117" s="2765">
        <v>0</v>
      </c>
      <c r="AN117" s="2583">
        <v>0</v>
      </c>
      <c r="AO117" s="2583">
        <v>0</v>
      </c>
      <c r="AP117" s="2583"/>
      <c r="AQ117" s="2582">
        <f t="shared" si="269"/>
        <v>0</v>
      </c>
      <c r="AR117" s="2576"/>
      <c r="AS117" s="2663">
        <v>0</v>
      </c>
      <c r="AT117" s="2576">
        <v>0</v>
      </c>
      <c r="AU117" s="2628">
        <f>AS117+AT117</f>
        <v>0</v>
      </c>
      <c r="AV117" s="2566">
        <f t="shared" si="270"/>
        <v>0</v>
      </c>
      <c r="AW117" s="2566">
        <f t="shared" si="271"/>
        <v>0</v>
      </c>
      <c r="AX117" s="2567">
        <f t="shared" si="263"/>
        <v>0</v>
      </c>
      <c r="AY117" s="2804">
        <f>AD117+AM117</f>
        <v>0</v>
      </c>
      <c r="AZ117" s="2696">
        <f>AE117+AO117</f>
        <v>0</v>
      </c>
      <c r="BA117" s="2696">
        <f t="shared" si="264"/>
        <v>0</v>
      </c>
      <c r="BB117" s="2696">
        <f t="shared" si="265"/>
        <v>0</v>
      </c>
      <c r="BC117" s="1828">
        <f t="shared" si="266"/>
        <v>0</v>
      </c>
      <c r="BD117" s="2591">
        <f t="shared" si="267"/>
        <v>0</v>
      </c>
      <c r="BE117" s="2567">
        <f t="shared" si="267"/>
        <v>0</v>
      </c>
      <c r="BF117" s="2904">
        <f t="shared" si="272"/>
        <v>0</v>
      </c>
      <c r="BG117" s="3096"/>
      <c r="BH117" s="2675"/>
      <c r="BK117" s="2311"/>
      <c r="BL117" s="2311"/>
      <c r="BM117" s="2311"/>
      <c r="BN117" s="2311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660"/>
      <c r="B118" s="3661"/>
      <c r="C118" s="1799">
        <v>4</v>
      </c>
      <c r="D118" s="2779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39" t="s">
        <v>336</v>
      </c>
      <c r="P118" s="1885" t="s">
        <v>336</v>
      </c>
      <c r="Q118" s="1810" t="s">
        <v>336</v>
      </c>
      <c r="R118" s="1810" t="s">
        <v>336</v>
      </c>
      <c r="S118" s="1950" t="s">
        <v>336</v>
      </c>
      <c r="T118" s="1950" t="s">
        <v>336</v>
      </c>
      <c r="U118" s="1810" t="s">
        <v>336</v>
      </c>
      <c r="V118" s="2479" t="s">
        <v>336</v>
      </c>
      <c r="W118" s="2479" t="s">
        <v>336</v>
      </c>
      <c r="X118" s="2479"/>
      <c r="Y118" s="2479" t="s">
        <v>336</v>
      </c>
      <c r="Z118" s="2519"/>
      <c r="AA118" s="3030">
        <v>0</v>
      </c>
      <c r="AB118" s="1875">
        <v>0</v>
      </c>
      <c r="AC118" s="1947">
        <f t="shared" si="262"/>
        <v>0</v>
      </c>
      <c r="AD118" s="1835">
        <v>0</v>
      </c>
      <c r="AE118" s="1836">
        <v>0</v>
      </c>
      <c r="AF118" s="2238">
        <f>AD118+AE118</f>
        <v>0</v>
      </c>
      <c r="AG118" s="2568">
        <v>0</v>
      </c>
      <c r="AH118" s="1837">
        <v>0</v>
      </c>
      <c r="AI118" s="2613">
        <v>0</v>
      </c>
      <c r="AJ118" s="2577">
        <v>0</v>
      </c>
      <c r="AK118" s="2577">
        <v>0</v>
      </c>
      <c r="AL118" s="2769">
        <f t="shared" si="268"/>
        <v>0</v>
      </c>
      <c r="AM118" s="2766">
        <v>0</v>
      </c>
      <c r="AN118" s="2584">
        <v>0</v>
      </c>
      <c r="AO118" s="2584">
        <v>0</v>
      </c>
      <c r="AP118" s="2584"/>
      <c r="AQ118" s="2582">
        <f t="shared" si="269"/>
        <v>0</v>
      </c>
      <c r="AR118" s="2577"/>
      <c r="AS118" s="2664">
        <v>0</v>
      </c>
      <c r="AT118" s="2577">
        <v>0</v>
      </c>
      <c r="AU118" s="2629">
        <f>AS118+AT118</f>
        <v>0</v>
      </c>
      <c r="AV118" s="2566">
        <f t="shared" si="270"/>
        <v>0</v>
      </c>
      <c r="AW118" s="2566">
        <f t="shared" si="271"/>
        <v>0</v>
      </c>
      <c r="AX118" s="2569">
        <f t="shared" si="263"/>
        <v>0</v>
      </c>
      <c r="AY118" s="2805">
        <f>AD118+AM118</f>
        <v>0</v>
      </c>
      <c r="AZ118" s="2697">
        <f>AE118+AO118</f>
        <v>0</v>
      </c>
      <c r="BA118" s="2697">
        <f t="shared" si="264"/>
        <v>0</v>
      </c>
      <c r="BB118" s="2697">
        <f t="shared" si="265"/>
        <v>0</v>
      </c>
      <c r="BC118" s="1836">
        <f t="shared" si="266"/>
        <v>0</v>
      </c>
      <c r="BD118" s="2592">
        <f t="shared" si="267"/>
        <v>0</v>
      </c>
      <c r="BE118" s="2569">
        <f t="shared" si="267"/>
        <v>0</v>
      </c>
      <c r="BF118" s="2903">
        <f t="shared" si="272"/>
        <v>0</v>
      </c>
      <c r="BG118" s="3097"/>
      <c r="BH118" s="2676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662"/>
      <c r="B119" s="3663"/>
      <c r="C119" s="1993"/>
      <c r="D119" s="2362" t="s">
        <v>623</v>
      </c>
      <c r="E119" s="2420" t="s">
        <v>336</v>
      </c>
      <c r="F119" s="2126" t="s">
        <v>336</v>
      </c>
      <c r="G119" s="2126" t="s">
        <v>336</v>
      </c>
      <c r="H119" s="2421"/>
      <c r="I119" s="1977"/>
      <c r="J119" s="1977"/>
      <c r="K119" s="2421"/>
      <c r="L119" s="1977"/>
      <c r="M119" s="1977"/>
      <c r="N119" s="2023"/>
      <c r="O119" s="2440"/>
      <c r="P119" s="2023"/>
      <c r="Q119" s="2023"/>
      <c r="R119" s="2023"/>
      <c r="S119" s="2023"/>
      <c r="T119" s="2023"/>
      <c r="U119" s="2023"/>
      <c r="V119" s="2023"/>
      <c r="W119" s="2023"/>
      <c r="X119" s="2023"/>
      <c r="Y119" s="2023"/>
      <c r="Z119" s="2520">
        <f>Z115+Z116+Z117+Z118</f>
        <v>0</v>
      </c>
      <c r="AA119" s="1919">
        <f>SUM(AA115:AA118)</f>
        <v>0</v>
      </c>
      <c r="AB119" s="1919">
        <f>SUM(AB115:AB118)</f>
        <v>0</v>
      </c>
      <c r="AC119" s="1919">
        <f>SUM(AC115:AC118)</f>
        <v>0</v>
      </c>
      <c r="AD119" s="1916">
        <f>SUM(AD115:AD118)</f>
        <v>0</v>
      </c>
      <c r="AE119" s="1916">
        <f>SUM(AE115:AE118)</f>
        <v>0</v>
      </c>
      <c r="AF119" s="1916">
        <f>AD119+AE119</f>
        <v>0</v>
      </c>
      <c r="AG119" s="1916">
        <f>SUM(AG115:AG118)</f>
        <v>0</v>
      </c>
      <c r="AH119" s="1916">
        <f>SUM(AH115:AH118)</f>
        <v>0</v>
      </c>
      <c r="AI119" s="2251">
        <f>SUM(AI115:AI118)</f>
        <v>0</v>
      </c>
      <c r="AJ119" s="1916">
        <f>SUM(AJ115:AJ118)</f>
        <v>0</v>
      </c>
      <c r="AK119" s="1916">
        <f>SUM(AK115:AK118)</f>
        <v>0</v>
      </c>
      <c r="AL119" s="1916">
        <f t="shared" si="268"/>
        <v>0</v>
      </c>
      <c r="AM119" s="1916">
        <f>SUM(AM115:AM118)</f>
        <v>0</v>
      </c>
      <c r="AN119" s="1916"/>
      <c r="AO119" s="1916">
        <f>SUM(AO115:AO118)</f>
        <v>0</v>
      </c>
      <c r="AP119" s="1916"/>
      <c r="AQ119" s="1916">
        <f>AM119+AO119</f>
        <v>0</v>
      </c>
      <c r="AR119" s="1916"/>
      <c r="AS119" s="1916">
        <f>SUM(AS115:AS118)</f>
        <v>0</v>
      </c>
      <c r="AT119" s="1916">
        <f>SUM(AT115:AT118)</f>
        <v>0</v>
      </c>
      <c r="AU119" s="2251">
        <f>AS119+AT119</f>
        <v>0</v>
      </c>
      <c r="AV119" s="1916">
        <f>SUM(AV115:AV118)</f>
        <v>0</v>
      </c>
      <c r="AW119" s="1916">
        <f>SUM(AW115:AW118)</f>
        <v>0</v>
      </c>
      <c r="AX119" s="1916">
        <f>SUM(AX115:AX118)</f>
        <v>0</v>
      </c>
      <c r="AY119" s="2806">
        <f>SUM(AY115:AY118)</f>
        <v>0</v>
      </c>
      <c r="AZ119" s="1916">
        <f>SUM(AZ115:AZ118)</f>
        <v>0</v>
      </c>
      <c r="BA119" s="1916">
        <f t="shared" ref="BA119:BB119" si="273">SUM(BA115:BA118)</f>
        <v>0</v>
      </c>
      <c r="BB119" s="1916">
        <f t="shared" si="273"/>
        <v>0</v>
      </c>
      <c r="BC119" s="2043">
        <f t="shared" si="266"/>
        <v>0</v>
      </c>
      <c r="BD119" s="1916">
        <f>SUM(BD115:BD118)</f>
        <v>0</v>
      </c>
      <c r="BE119" s="1916">
        <f>SUM(BE115:BE118)</f>
        <v>0</v>
      </c>
      <c r="BF119" s="2731">
        <f t="shared" ref="BF119" si="274">BD119+BE119</f>
        <v>0</v>
      </c>
      <c r="BG119" s="1916"/>
      <c r="BH119" s="2251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">
      <c r="A120" s="2788" t="s">
        <v>615</v>
      </c>
      <c r="B120" s="2363"/>
      <c r="C120" s="2364"/>
      <c r="D120" s="2365" t="s">
        <v>618</v>
      </c>
      <c r="E120" s="2422"/>
      <c r="F120" s="2423"/>
      <c r="G120" s="2424"/>
      <c r="H120" s="2425"/>
      <c r="I120" s="2426"/>
      <c r="J120" s="2426"/>
      <c r="K120" s="2425"/>
      <c r="L120" s="2426"/>
      <c r="M120" s="2426"/>
      <c r="N120" s="2376"/>
      <c r="O120" s="2376"/>
      <c r="P120" s="2376"/>
      <c r="Q120" s="2376"/>
      <c r="R120" s="2376"/>
      <c r="S120" s="2376"/>
      <c r="T120" s="2376"/>
      <c r="U120" s="2376"/>
      <c r="V120" s="2480"/>
      <c r="W120" s="2523"/>
      <c r="X120" s="2376"/>
      <c r="Y120" s="2376"/>
      <c r="Z120" s="2521">
        <f>Z119+Z91+Z80</f>
        <v>59104847.880000003</v>
      </c>
      <c r="AA120" s="2500">
        <f>AA119+AA90+AA80</f>
        <v>51432674.119999997</v>
      </c>
      <c r="AB120" s="2500">
        <f>AB119+AB90+AB80</f>
        <v>51432674.119999997</v>
      </c>
      <c r="AC120" s="2500">
        <f>AC119+AC90+AC80</f>
        <v>0</v>
      </c>
      <c r="AD120" s="1871"/>
      <c r="AE120" s="1871"/>
      <c r="AF120" s="1871"/>
      <c r="AG120" s="1871"/>
      <c r="AH120" s="1871"/>
      <c r="AI120" s="2570"/>
      <c r="AJ120" s="1871"/>
      <c r="AK120" s="1871"/>
      <c r="AL120" s="1871"/>
      <c r="AM120" s="1871"/>
      <c r="AN120" s="1871"/>
      <c r="AO120" s="1871"/>
      <c r="AP120" s="1871"/>
      <c r="AQ120" s="1871"/>
      <c r="AR120" s="1871"/>
      <c r="AS120" s="1871"/>
      <c r="AT120" s="1871"/>
      <c r="AU120" s="2570"/>
      <c r="AV120" s="2699">
        <f>AV119+AV90+AV80</f>
        <v>52133379.460000001</v>
      </c>
      <c r="AW120" s="2699">
        <f>AW119+AW90+AW80</f>
        <v>53146400.079999998</v>
      </c>
      <c r="AX120" s="2699">
        <f>AX119+AX90+AX80</f>
        <v>0</v>
      </c>
      <c r="AY120" s="2786"/>
      <c r="AZ120" s="1871"/>
      <c r="BA120" s="2776"/>
      <c r="BB120" s="2776"/>
      <c r="BC120" s="1871"/>
      <c r="BD120" s="1871"/>
      <c r="BE120" s="1871"/>
      <c r="BF120" s="1871"/>
      <c r="BG120" s="2776"/>
      <c r="BH120" s="2684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23"/>
      <c r="E121" s="2309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71"/>
      <c r="AH121" s="99"/>
      <c r="AI121" s="3689"/>
      <c r="AJ121" s="3689"/>
      <c r="AK121" s="3689"/>
      <c r="AL121" s="3689"/>
      <c r="AP121" s="112" t="s">
        <v>689</v>
      </c>
      <c r="AQ121" s="112">
        <f>+AQ69+AQ95+AQ101+AQ105+AQ111</f>
        <v>5233855.4800000004</v>
      </c>
      <c r="AT121" s="112" t="s">
        <v>690</v>
      </c>
      <c r="AU121" s="3409">
        <f>+AU43+AU95+AU104+AU111</f>
        <v>5233855.4800000004</v>
      </c>
    </row>
    <row r="122" spans="1:592" s="112" customFormat="1" x14ac:dyDescent="0.2">
      <c r="D122" s="312"/>
      <c r="E122" s="99"/>
      <c r="G122" s="99"/>
      <c r="AA122" s="2501"/>
      <c r="AG122" s="2571"/>
      <c r="AI122" s="3694"/>
      <c r="AJ122" s="3694"/>
      <c r="AK122" s="3694"/>
      <c r="AL122" s="3694"/>
      <c r="AU122" s="3437"/>
    </row>
    <row r="123" spans="1:592" s="112" customFormat="1" x14ac:dyDescent="0.2">
      <c r="A123" s="2125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309"/>
      <c r="E127" s="112"/>
      <c r="G127" s="112"/>
      <c r="AG127" s="2571"/>
      <c r="AI127" s="112"/>
    </row>
    <row r="128" spans="1:592" x14ac:dyDescent="0.2">
      <c r="A128" s="112"/>
      <c r="D128" s="2309"/>
      <c r="AG128" s="2571"/>
    </row>
    <row r="129" spans="1:69" x14ac:dyDescent="0.2">
      <c r="A129" s="112"/>
      <c r="D129" s="2309"/>
      <c r="H129" s="112"/>
      <c r="AG129" s="2571"/>
    </row>
    <row r="130" spans="1:69" x14ac:dyDescent="0.2">
      <c r="A130" s="112"/>
      <c r="D130" s="2309"/>
      <c r="H130" s="112"/>
      <c r="AG130" s="2481"/>
    </row>
    <row r="131" spans="1:69" x14ac:dyDescent="0.2">
      <c r="D131" s="2309"/>
      <c r="H131" s="112"/>
    </row>
    <row r="132" spans="1:69" s="141" customFormat="1" x14ac:dyDescent="0.2">
      <c r="A132" s="99"/>
      <c r="B132" s="99"/>
      <c r="C132" s="99"/>
      <c r="D132" s="2309"/>
      <c r="E132" s="99"/>
      <c r="F132" s="112"/>
      <c r="G132" s="99"/>
      <c r="H132" s="2174"/>
      <c r="I132" s="112"/>
      <c r="J132" s="112"/>
      <c r="K132" s="174"/>
      <c r="L132" s="112"/>
      <c r="M132" s="112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112"/>
      <c r="AA132" s="99"/>
      <c r="AB132" s="99"/>
      <c r="AC132" s="99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309"/>
      <c r="E133" s="99"/>
      <c r="F133" s="112"/>
      <c r="G133" s="99"/>
      <c r="H133" s="2175"/>
      <c r="I133" s="112"/>
      <c r="J133" s="112"/>
      <c r="K133" s="174"/>
      <c r="L133" s="112"/>
      <c r="M133" s="112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112"/>
      <c r="AA133" s="99"/>
      <c r="AB133" s="99"/>
      <c r="AC133" s="99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309"/>
      <c r="AA134" s="141"/>
      <c r="AB134" s="141"/>
      <c r="AC134" s="141"/>
      <c r="AD134" s="141"/>
      <c r="AE134" s="141"/>
      <c r="AF134" s="141"/>
      <c r="AG134" s="141"/>
      <c r="AH134" s="141"/>
      <c r="AI134" s="141"/>
    </row>
    <row r="135" spans="1:69" x14ac:dyDescent="0.2">
      <c r="D135" s="2309"/>
      <c r="AA135" s="141"/>
      <c r="AB135" s="141"/>
      <c r="AC135" s="141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309"/>
    </row>
    <row r="137" spans="1:69" x14ac:dyDescent="0.2">
      <c r="D137" s="2309"/>
    </row>
    <row r="138" spans="1:69" x14ac:dyDescent="0.2">
      <c r="D138" s="2309"/>
    </row>
    <row r="139" spans="1:69" x14ac:dyDescent="0.2">
      <c r="D139" s="2309"/>
    </row>
    <row r="140" spans="1:69" x14ac:dyDescent="0.2">
      <c r="D140" s="2309"/>
    </row>
    <row r="141" spans="1:69" x14ac:dyDescent="0.2">
      <c r="D141" s="2309"/>
    </row>
    <row r="142" spans="1:69" x14ac:dyDescent="0.2">
      <c r="D142" s="2309"/>
    </row>
    <row r="143" spans="1:69" x14ac:dyDescent="0.2">
      <c r="D143" s="2309"/>
    </row>
    <row r="144" spans="1:69" x14ac:dyDescent="0.2">
      <c r="D144" s="2309"/>
    </row>
    <row r="145" spans="4:4" x14ac:dyDescent="0.2">
      <c r="D145" s="2309"/>
    </row>
    <row r="146" spans="4:4" x14ac:dyDescent="0.2">
      <c r="D146" s="2309"/>
    </row>
    <row r="147" spans="4:4" x14ac:dyDescent="0.2">
      <c r="D147" s="2309"/>
    </row>
    <row r="148" spans="4:4" x14ac:dyDescent="0.2">
      <c r="D148" s="2309"/>
    </row>
    <row r="149" spans="4:4" x14ac:dyDescent="0.2">
      <c r="D149" s="2309"/>
    </row>
    <row r="150" spans="4:4" x14ac:dyDescent="0.2">
      <c r="D150" s="2309"/>
    </row>
    <row r="151" spans="4:4" x14ac:dyDescent="0.2">
      <c r="D151" s="2309"/>
    </row>
    <row r="152" spans="4:4" x14ac:dyDescent="0.2">
      <c r="D152" s="2309"/>
    </row>
    <row r="153" spans="4:4" x14ac:dyDescent="0.2">
      <c r="D153" s="2309"/>
    </row>
    <row r="154" spans="4:4" x14ac:dyDescent="0.2">
      <c r="D154" s="2309"/>
    </row>
    <row r="155" spans="4:4" x14ac:dyDescent="0.2">
      <c r="D155" s="2309"/>
    </row>
    <row r="156" spans="4:4" x14ac:dyDescent="0.2">
      <c r="D156" s="2309"/>
    </row>
    <row r="157" spans="4:4" x14ac:dyDescent="0.2">
      <c r="D157" s="2309"/>
    </row>
    <row r="158" spans="4:4" x14ac:dyDescent="0.2">
      <c r="D158" s="2309"/>
    </row>
    <row r="159" spans="4:4" x14ac:dyDescent="0.2">
      <c r="D159" s="2309"/>
    </row>
    <row r="160" spans="4:4" x14ac:dyDescent="0.2">
      <c r="D160" s="2309"/>
    </row>
    <row r="161" spans="4:4" x14ac:dyDescent="0.2">
      <c r="D161" s="2309"/>
    </row>
    <row r="162" spans="4:4" x14ac:dyDescent="0.2">
      <c r="D162" s="2309"/>
    </row>
    <row r="163" spans="4:4" x14ac:dyDescent="0.2">
      <c r="D163" s="2309"/>
    </row>
    <row r="164" spans="4:4" x14ac:dyDescent="0.2">
      <c r="D164" s="2309"/>
    </row>
    <row r="165" spans="4:4" x14ac:dyDescent="0.2">
      <c r="D165" s="2309"/>
    </row>
    <row r="166" spans="4:4" x14ac:dyDescent="0.2">
      <c r="D166" s="2309"/>
    </row>
    <row r="167" spans="4:4" x14ac:dyDescent="0.2">
      <c r="D167" s="2309"/>
    </row>
    <row r="168" spans="4:4" x14ac:dyDescent="0.2">
      <c r="D168" s="2309"/>
    </row>
    <row r="169" spans="4:4" x14ac:dyDescent="0.2">
      <c r="D169" s="2309"/>
    </row>
    <row r="170" spans="4:4" x14ac:dyDescent="0.2">
      <c r="D170" s="2309"/>
    </row>
    <row r="171" spans="4:4" x14ac:dyDescent="0.2">
      <c r="D171" s="2309"/>
    </row>
    <row r="172" spans="4:4" x14ac:dyDescent="0.2">
      <c r="D172" s="2309"/>
    </row>
    <row r="173" spans="4:4" x14ac:dyDescent="0.2">
      <c r="D173" s="2309"/>
    </row>
    <row r="174" spans="4:4" x14ac:dyDescent="0.2">
      <c r="D174" s="2309"/>
    </row>
    <row r="175" spans="4:4" x14ac:dyDescent="0.2">
      <c r="D175" s="2309"/>
    </row>
    <row r="176" spans="4:4" x14ac:dyDescent="0.2">
      <c r="D176" s="2309"/>
    </row>
    <row r="177" spans="4:4" x14ac:dyDescent="0.2">
      <c r="D177" s="2309"/>
    </row>
    <row r="178" spans="4:4" x14ac:dyDescent="0.2">
      <c r="D178" s="2309"/>
    </row>
    <row r="179" spans="4:4" x14ac:dyDescent="0.2">
      <c r="D179" s="2309"/>
    </row>
    <row r="180" spans="4:4" x14ac:dyDescent="0.2">
      <c r="D180" s="2309"/>
    </row>
    <row r="181" spans="4:4" x14ac:dyDescent="0.2">
      <c r="D181" s="2309"/>
    </row>
    <row r="182" spans="4:4" x14ac:dyDescent="0.2">
      <c r="D182" s="2309"/>
    </row>
    <row r="183" spans="4:4" x14ac:dyDescent="0.2">
      <c r="D183" s="2309"/>
    </row>
    <row r="184" spans="4:4" x14ac:dyDescent="0.2">
      <c r="D184" s="2309"/>
    </row>
    <row r="185" spans="4:4" x14ac:dyDescent="0.2">
      <c r="D185" s="2309"/>
    </row>
    <row r="186" spans="4:4" x14ac:dyDescent="0.2">
      <c r="D186" s="2309"/>
    </row>
    <row r="187" spans="4:4" x14ac:dyDescent="0.2">
      <c r="D187" s="2309"/>
    </row>
    <row r="188" spans="4:4" x14ac:dyDescent="0.2">
      <c r="D188" s="2309"/>
    </row>
    <row r="189" spans="4:4" x14ac:dyDescent="0.2">
      <c r="D189" s="2309"/>
    </row>
    <row r="190" spans="4:4" x14ac:dyDescent="0.2">
      <c r="D190" s="2309"/>
    </row>
    <row r="191" spans="4:4" x14ac:dyDescent="0.2">
      <c r="D191" s="2309"/>
    </row>
    <row r="192" spans="4:4" x14ac:dyDescent="0.2">
      <c r="D192" s="2309"/>
    </row>
    <row r="193" spans="4:4" x14ac:dyDescent="0.2">
      <c r="D193" s="2309"/>
    </row>
    <row r="194" spans="4:4" x14ac:dyDescent="0.2">
      <c r="D194" s="2309"/>
    </row>
    <row r="195" spans="4:4" x14ac:dyDescent="0.2">
      <c r="D195" s="2309"/>
    </row>
    <row r="196" spans="4:4" x14ac:dyDescent="0.2">
      <c r="D196" s="2309"/>
    </row>
    <row r="197" spans="4:4" x14ac:dyDescent="0.2">
      <c r="D197" s="2309"/>
    </row>
    <row r="198" spans="4:4" x14ac:dyDescent="0.2">
      <c r="D198" s="2309"/>
    </row>
    <row r="199" spans="4:4" x14ac:dyDescent="0.2">
      <c r="D199" s="2309"/>
    </row>
    <row r="200" spans="4:4" x14ac:dyDescent="0.2">
      <c r="D200" s="2309"/>
    </row>
    <row r="201" spans="4:4" x14ac:dyDescent="0.2">
      <c r="D201" s="2309"/>
    </row>
    <row r="202" spans="4:4" x14ac:dyDescent="0.2">
      <c r="D202" s="2309"/>
    </row>
    <row r="203" spans="4:4" x14ac:dyDescent="0.2">
      <c r="D203" s="2309"/>
    </row>
    <row r="204" spans="4:4" x14ac:dyDescent="0.2">
      <c r="D204" s="2309"/>
    </row>
    <row r="205" spans="4:4" x14ac:dyDescent="0.2">
      <c r="D205" s="2309"/>
    </row>
    <row r="206" spans="4:4" x14ac:dyDescent="0.2">
      <c r="D206" s="2309"/>
    </row>
    <row r="207" spans="4:4" x14ac:dyDescent="0.2">
      <c r="D207" s="2309"/>
    </row>
    <row r="208" spans="4:4" x14ac:dyDescent="0.2">
      <c r="D208" s="2309"/>
    </row>
    <row r="209" spans="4:4" x14ac:dyDescent="0.2">
      <c r="D209" s="2309"/>
    </row>
  </sheetData>
  <mergeCells count="69">
    <mergeCell ref="BE6:BF6"/>
    <mergeCell ref="AS5:AU5"/>
    <mergeCell ref="AM5:AQ5"/>
    <mergeCell ref="BA6:BB6"/>
    <mergeCell ref="AA2:AI4"/>
    <mergeCell ref="AG5:AI5"/>
    <mergeCell ref="AH6:AI6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S6:S7"/>
    <mergeCell ref="T6:T7"/>
    <mergeCell ref="E5:N5"/>
    <mergeCell ref="E6:G7"/>
    <mergeCell ref="H6:J7"/>
    <mergeCell ref="K6:M7"/>
    <mergeCell ref="N6:N7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590" t="s">
        <v>440</v>
      </c>
      <c r="B1" s="3590"/>
      <c r="C1" s="3590"/>
      <c r="D1" s="3590"/>
      <c r="E1" s="3590"/>
    </row>
    <row r="2" spans="1:7" x14ac:dyDescent="0.2">
      <c r="A2" s="3590"/>
      <c r="B2" s="3590"/>
      <c r="C2" s="3590"/>
      <c r="D2" s="3590"/>
      <c r="E2" s="3590"/>
    </row>
    <row r="3" spans="1:7" ht="30.75" customHeight="1" x14ac:dyDescent="0.2">
      <c r="A3" s="3590"/>
      <c r="B3" s="3590"/>
      <c r="C3" s="3590"/>
      <c r="D3" s="3590"/>
      <c r="E3" s="3590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591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592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592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593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594" t="s">
        <v>215</v>
      </c>
      <c r="B51" s="3595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596" t="s">
        <v>441</v>
      </c>
      <c r="B53" s="3595"/>
      <c r="C53" s="3595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596" t="s">
        <v>442</v>
      </c>
      <c r="B55" s="3595"/>
      <c r="C55" s="3595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597" t="s">
        <v>216</v>
      </c>
      <c r="C57" s="3598"/>
      <c r="D57" s="3597" t="s">
        <v>217</v>
      </c>
      <c r="E57" s="3597"/>
    </row>
    <row r="58" spans="1:8" x14ac:dyDescent="0.2">
      <c r="A58" s="14"/>
      <c r="B58" s="3587" t="s">
        <v>218</v>
      </c>
      <c r="C58" s="3587"/>
      <c r="D58" s="3587" t="s">
        <v>219</v>
      </c>
      <c r="E58" s="3587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588" t="s">
        <v>447</v>
      </c>
      <c r="E60" s="358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454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0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0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03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0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05" t="s">
        <v>215</v>
      </c>
      <c r="B53" s="3606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05" t="s">
        <v>461</v>
      </c>
      <c r="B55" s="3606"/>
      <c r="C55" s="3606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05" t="s">
        <v>462</v>
      </c>
      <c r="B57" s="3606"/>
      <c r="C57" s="3606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07" t="s">
        <v>216</v>
      </c>
      <c r="C59" s="3608"/>
      <c r="D59" s="3607" t="s">
        <v>217</v>
      </c>
      <c r="E59" s="3607"/>
    </row>
    <row r="60" spans="1:8" x14ac:dyDescent="0.2">
      <c r="A60" s="110"/>
      <c r="B60" s="3599" t="s">
        <v>218</v>
      </c>
      <c r="C60" s="3599"/>
      <c r="D60" s="3599" t="s">
        <v>219</v>
      </c>
      <c r="E60" s="3599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00" t="s">
        <v>455</v>
      </c>
      <c r="E62" s="360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486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02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03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03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04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05" t="s">
        <v>215</v>
      </c>
      <c r="B53" s="3606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05" t="s">
        <v>487</v>
      </c>
      <c r="B55" s="3606"/>
      <c r="C55" s="3606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05" t="s">
        <v>488</v>
      </c>
      <c r="B57" s="3606"/>
      <c r="C57" s="3606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07" t="s">
        <v>216</v>
      </c>
      <c r="C59" s="3608"/>
      <c r="D59" s="3607" t="s">
        <v>217</v>
      </c>
      <c r="E59" s="3607"/>
    </row>
    <row r="60" spans="1:8" x14ac:dyDescent="0.2">
      <c r="A60" s="110"/>
      <c r="B60" s="3599" t="s">
        <v>218</v>
      </c>
      <c r="C60" s="3599"/>
      <c r="D60" s="3599" t="s">
        <v>219</v>
      </c>
      <c r="E60" s="3599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00" t="s">
        <v>490</v>
      </c>
      <c r="E62" s="3600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513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02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03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03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05" t="s">
        <v>215</v>
      </c>
      <c r="B50" s="3606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05" t="s">
        <v>514</v>
      </c>
      <c r="B52" s="3606"/>
      <c r="C52" s="3606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05" t="s">
        <v>512</v>
      </c>
      <c r="B54" s="3606"/>
      <c r="C54" s="3606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607" t="s">
        <v>216</v>
      </c>
      <c r="C56" s="3608"/>
      <c r="D56" s="3607" t="s">
        <v>217</v>
      </c>
      <c r="E56" s="3607"/>
    </row>
    <row r="57" spans="1:7" x14ac:dyDescent="0.2">
      <c r="A57" s="110"/>
      <c r="B57" s="3599" t="s">
        <v>218</v>
      </c>
      <c r="C57" s="3599"/>
      <c r="D57" s="3599" t="s">
        <v>219</v>
      </c>
      <c r="E57" s="3599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00" t="s">
        <v>510</v>
      </c>
      <c r="E59" s="3600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526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0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0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03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05" t="s">
        <v>215</v>
      </c>
      <c r="B51" s="360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05" t="s">
        <v>524</v>
      </c>
      <c r="B53" s="3606"/>
      <c r="C53" s="3606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05" t="s">
        <v>525</v>
      </c>
      <c r="B55" s="3606"/>
      <c r="C55" s="3606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07" t="s">
        <v>216</v>
      </c>
      <c r="C57" s="3608"/>
      <c r="D57" s="3607" t="s">
        <v>217</v>
      </c>
      <c r="E57" s="3607"/>
    </row>
    <row r="58" spans="1:8" x14ac:dyDescent="0.2">
      <c r="A58" s="110"/>
      <c r="B58" s="3599" t="s">
        <v>218</v>
      </c>
      <c r="C58" s="3599"/>
      <c r="D58" s="3599" t="s">
        <v>219</v>
      </c>
      <c r="E58" s="3599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00" t="s">
        <v>523</v>
      </c>
      <c r="E60" s="3600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01" t="s">
        <v>546</v>
      </c>
      <c r="B2" s="3601"/>
      <c r="C2" s="3601"/>
      <c r="D2" s="3601"/>
      <c r="E2" s="3601"/>
    </row>
    <row r="3" spans="1:7" x14ac:dyDescent="0.2">
      <c r="A3" s="3601"/>
      <c r="B3" s="3601"/>
      <c r="C3" s="3601"/>
      <c r="D3" s="3601"/>
      <c r="E3" s="3601"/>
    </row>
    <row r="4" spans="1:7" ht="30.75" customHeight="1" x14ac:dyDescent="0.2">
      <c r="A4" s="3601"/>
      <c r="B4" s="3601"/>
      <c r="C4" s="3601"/>
      <c r="D4" s="3601"/>
      <c r="E4" s="3601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02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03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03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05" t="s">
        <v>215</v>
      </c>
      <c r="B51" s="3606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05" t="s">
        <v>544</v>
      </c>
      <c r="B53" s="3606"/>
      <c r="C53" s="3606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05" t="s">
        <v>545</v>
      </c>
      <c r="B55" s="3606"/>
      <c r="C55" s="3606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07" t="s">
        <v>216</v>
      </c>
      <c r="C57" s="3608"/>
      <c r="D57" s="3607" t="s">
        <v>217</v>
      </c>
      <c r="E57" s="3607"/>
    </row>
    <row r="58" spans="1:8" x14ac:dyDescent="0.2">
      <c r="A58" s="110"/>
      <c r="B58" s="3599" t="s">
        <v>218</v>
      </c>
      <c r="C58" s="3599"/>
      <c r="D58" s="3599" t="s">
        <v>219</v>
      </c>
      <c r="E58" s="3599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00" t="s">
        <v>536</v>
      </c>
      <c r="E60" s="3600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590" t="s">
        <v>429</v>
      </c>
      <c r="B1" s="3590"/>
      <c r="C1" s="3590"/>
      <c r="D1" s="3590"/>
      <c r="E1" s="3590"/>
    </row>
    <row r="2" spans="1:11" x14ac:dyDescent="0.2">
      <c r="A2" s="3590"/>
      <c r="B2" s="3590"/>
      <c r="C2" s="3590"/>
      <c r="D2" s="3590"/>
      <c r="E2" s="3590"/>
    </row>
    <row r="3" spans="1:11" ht="26.25" customHeight="1" x14ac:dyDescent="0.2">
      <c r="A3" s="3590"/>
      <c r="B3" s="3590"/>
      <c r="C3" s="3590"/>
      <c r="D3" s="3590"/>
      <c r="E3" s="3590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591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592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592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593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594" t="s">
        <v>385</v>
      </c>
      <c r="B51" s="3595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594" t="s">
        <v>327</v>
      </c>
      <c r="B53" s="3595"/>
      <c r="C53" s="3595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596" t="s">
        <v>428</v>
      </c>
      <c r="B55" s="3595"/>
      <c r="C55" s="3595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597" t="s">
        <v>216</v>
      </c>
      <c r="C57" s="3598"/>
      <c r="D57" s="3597" t="s">
        <v>217</v>
      </c>
      <c r="E57" s="3597"/>
    </row>
    <row r="58" spans="1:10" x14ac:dyDescent="0.2">
      <c r="A58" s="14"/>
      <c r="B58" s="3587" t="s">
        <v>218</v>
      </c>
      <c r="C58" s="3587"/>
      <c r="D58" s="3587" t="s">
        <v>219</v>
      </c>
      <c r="E58" s="3587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589" t="s">
        <v>427</v>
      </c>
      <c r="E60" s="358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590" t="s">
        <v>448</v>
      </c>
      <c r="B1" s="3590"/>
      <c r="C1" s="3590"/>
      <c r="D1" s="3590"/>
      <c r="E1" s="3590"/>
    </row>
    <row r="2" spans="1:11" x14ac:dyDescent="0.2">
      <c r="A2" s="3590"/>
      <c r="B2" s="3590"/>
      <c r="C2" s="3590"/>
      <c r="D2" s="3590"/>
      <c r="E2" s="3590"/>
    </row>
    <row r="3" spans="1:11" ht="26.25" customHeight="1" x14ac:dyDescent="0.2">
      <c r="A3" s="3590"/>
      <c r="B3" s="3590"/>
      <c r="C3" s="3590"/>
      <c r="D3" s="3590"/>
      <c r="E3" s="3590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591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592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592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593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594" t="s">
        <v>385</v>
      </c>
      <c r="B51" s="3595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594" t="s">
        <v>327</v>
      </c>
      <c r="B53" s="3595"/>
      <c r="C53" s="3595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596" t="s">
        <v>442</v>
      </c>
      <c r="B55" s="3595"/>
      <c r="C55" s="3595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597" t="s">
        <v>216</v>
      </c>
      <c r="C57" s="3598"/>
      <c r="D57" s="3597" t="s">
        <v>217</v>
      </c>
      <c r="E57" s="3597"/>
    </row>
    <row r="58" spans="1:10" x14ac:dyDescent="0.2">
      <c r="A58" s="14"/>
      <c r="B58" s="3587" t="s">
        <v>218</v>
      </c>
      <c r="C58" s="3587"/>
      <c r="D58" s="3587" t="s">
        <v>219</v>
      </c>
      <c r="E58" s="3587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588" t="s">
        <v>447</v>
      </c>
      <c r="E60" s="3589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2019.</vt:lpstr>
      <vt:lpstr>'2019.'!Print_Area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Pavelic_Marijana</cp:lastModifiedBy>
  <cp:lastPrinted>2016-04-01T14:05:18Z</cp:lastPrinted>
  <dcterms:created xsi:type="dcterms:W3CDTF">2009-01-20T06:57:59Z</dcterms:created>
  <dcterms:modified xsi:type="dcterms:W3CDTF">2020-03-06T13:20:33Z</dcterms:modified>
</cp:coreProperties>
</file>